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drakeedu.sharepoint.com/sites/dept-studentFinancialPlanning/Shared Documents/General/Forms/2024-25/"/>
    </mc:Choice>
  </mc:AlternateContent>
  <xr:revisionPtr revIDLastSave="34" documentId="8_{9A65C1F8-D6A9-4910-8CBD-1A19C48E9F01}" xr6:coauthVersionLast="47" xr6:coauthVersionMax="47" xr10:uidLastSave="{AFF13D64-EAB0-4C81-85CA-5068E4C1EBF7}"/>
  <bookViews>
    <workbookView xWindow="28680" yWindow="-120" windowWidth="29040" windowHeight="15720" xr2:uid="{00000000-000D-0000-FFFF-FFFF00000000}"/>
  </bookViews>
  <sheets>
    <sheet name="Table 1" sheetId="1" r:id="rId1"/>
    <sheet name="costs lookup" sheetId="3" state="hidden" r:id="rId2"/>
  </sheets>
  <definedNames>
    <definedName name="CampusSuitesFaSp">'costs lookup'!$M$9</definedName>
    <definedName name="JTermRB">'costs lookup'!$M$1</definedName>
    <definedName name="MealsPlus">'costs lookup'!$M$5</definedName>
    <definedName name="MealStandard">'costs lookup'!$M$4</definedName>
    <definedName name="_xlnm.Print_Area" localSheetId="0">'Table 1'!$A$1:$H$53</definedName>
    <definedName name="ResDouble">'costs lookup'!$M$2</definedName>
    <definedName name="ResSingle">'costs lookup'!$M$3</definedName>
    <definedName name="SumCampSuites">'costs lookup'!$M$8</definedName>
    <definedName name="SumDoubleRoom">'costs lookup'!$M$6</definedName>
    <definedName name="SumSingleRoom">'costs lookup'!$M$7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3" l="1"/>
  <c r="H16" i="3" s="1"/>
  <c r="G15" i="3"/>
  <c r="H15" i="3" s="1"/>
  <c r="G14" i="3"/>
  <c r="H14" i="3" s="1"/>
  <c r="G13" i="3"/>
  <c r="H13" i="3" s="1"/>
  <c r="G12" i="3"/>
  <c r="H12" i="3" s="1"/>
  <c r="G11" i="3"/>
  <c r="H11" i="3" s="1"/>
  <c r="H12" i="1"/>
  <c r="H7" i="3"/>
  <c r="H8" i="3"/>
  <c r="H9" i="3"/>
  <c r="H10" i="3"/>
  <c r="H6" i="3"/>
  <c r="G5" i="3"/>
  <c r="H5" i="3" s="1"/>
  <c r="G4" i="3"/>
  <c r="H4" i="3" s="1"/>
  <c r="G3" i="3"/>
  <c r="H3" i="3" s="1"/>
  <c r="G2" i="3"/>
  <c r="H2" i="3" s="1"/>
  <c r="G10" i="3" l="1"/>
  <c r="G9" i="3"/>
  <c r="G8" i="3"/>
  <c r="G7" i="3"/>
  <c r="H11" i="1" l="1"/>
  <c r="H10" i="1"/>
  <c r="D30" i="1" l="1"/>
  <c r="E22" i="1"/>
  <c r="E23" i="1" l="1"/>
  <c r="D13" i="1"/>
  <c r="E21" i="1" l="1"/>
  <c r="D24" i="1" l="1"/>
  <c r="D32" i="1" s="1"/>
  <c r="B32" i="1" s="1"/>
  <c r="C37" i="1" l="1"/>
  <c r="D37" i="1" s="1"/>
  <c r="C35" i="1"/>
  <c r="D35" i="1" s="1"/>
</calcChain>
</file>

<file path=xl/sharedStrings.xml><?xml version="1.0" encoding="utf-8"?>
<sst xmlns="http://schemas.openxmlformats.org/spreadsheetml/2006/main" count="78" uniqueCount="77">
  <si>
    <t>MY DIRECT COSTS</t>
  </si>
  <si>
    <t>Billed Cost Item</t>
  </si>
  <si>
    <t>Select the Year You Started at Drake</t>
  </si>
  <si>
    <t>Amount</t>
  </si>
  <si>
    <t>Tuition (full–time; 12–18 credits per semester)</t>
  </si>
  <si>
    <t>Total Direct (Billed) Costs</t>
  </si>
  <si>
    <t>MY INDIRECT COSTS</t>
  </si>
  <si>
    <t>If you are seeking to cover some or all of your indirect costs (rent, food, books/supplies, etc.) with financial aid, please enter the amount of these costs below.</t>
  </si>
  <si>
    <t>Indirect Costs To Be Paid with Financial Aid</t>
  </si>
  <si>
    <r>
      <t xml:space="preserve">MY FINANCIAL AID </t>
    </r>
    <r>
      <rPr>
        <b/>
        <sz val="12"/>
        <color theme="3"/>
        <rFont val="Calibri"/>
        <family val="2"/>
        <scheme val="minor"/>
      </rPr>
      <t>(Refer to your financial aid award notification when completing the section below.)</t>
    </r>
  </si>
  <si>
    <t>Accepted Awards</t>
  </si>
  <si>
    <t>Gross Amount</t>
  </si>
  <si>
    <t>Origination Fee</t>
  </si>
  <si>
    <t>Net Amount</t>
  </si>
  <si>
    <t>Total Scholarships and Grants</t>
  </si>
  <si>
    <t>N/A</t>
  </si>
  <si>
    <t>Federal Direct Subsidized Loan</t>
  </si>
  <si>
    <t>Federal Direct Unsubsidized Loan</t>
  </si>
  <si>
    <t>Total Financial Aid</t>
  </si>
  <si>
    <t>YOUR OTHER RESOURCES</t>
  </si>
  <si>
    <t>Outside scholarships (please report these to Student Financial Planning)</t>
  </si>
  <si>
    <t>College Savings (include dollar amounts of 529 plans available for this academic year)</t>
  </si>
  <si>
    <t>Contributions from Income or other resources available for education</t>
  </si>
  <si>
    <t>Total Other Resources</t>
  </si>
  <si>
    <r>
      <t xml:space="preserve">"Gap" </t>
    </r>
    <r>
      <rPr>
        <b/>
        <sz val="14"/>
        <color theme="3"/>
        <rFont val="Calibri"/>
        <family val="2"/>
        <scheme val="minor"/>
      </rPr>
      <t>(Total Costs less Total Resources)</t>
    </r>
  </si>
  <si>
    <t>Gap Financing*</t>
  </si>
  <si>
    <t>Net Amount Needed</t>
  </si>
  <si>
    <t>Gross Amount to Borrow</t>
  </si>
  <si>
    <t>Federal Parent PLUS Loan (dependent students)</t>
  </si>
  <si>
    <t>OR</t>
  </si>
  <si>
    <t>Private Student Loans</t>
  </si>
  <si>
    <t>0% (Usually)</t>
  </si>
  <si>
    <t>*Parent PLUS Loans and Private Education Loans require credit approval.</t>
  </si>
  <si>
    <t>IMPORTANT TIPS TO REMEMBER</t>
  </si>
  <si>
    <r>
      <t xml:space="preserve">All required loan steps must be completed before loans are credited to a student's account. Visit </t>
    </r>
    <r>
      <rPr>
        <i/>
        <sz val="12"/>
        <color theme="3"/>
        <rFont val="Calibri"/>
        <family val="2"/>
        <scheme val="minor"/>
      </rPr>
      <t xml:space="preserve">drake.edu/finaid/applyforloans </t>
    </r>
    <r>
      <rPr>
        <sz val="12"/>
        <color theme="3"/>
        <rFont val="Calibri"/>
        <family val="2"/>
        <scheme val="minor"/>
      </rPr>
      <t xml:space="preserve">for detailed instructions to apply for each type of loan program. </t>
    </r>
  </si>
  <si>
    <t>Financial Aid is disbursed to student accounts no later than the first day of class, if all aid requirements have been met. Students may wish to bring funds (cash, check, or credit card) to purchase books and supplies prior to the start of the semester.</t>
  </si>
  <si>
    <t>Federal work-study earnings DO NOT show as a credit on the student account since those earnings are paid each month DIRECTLY to the student for hours worked in the previous month. The Federal Work Study award reflects an estimate of earnings for the academic year for a student working approximately 10 hours per week, and is not a guarantee of employment.</t>
  </si>
  <si>
    <r>
      <t xml:space="preserve">The Drake University Office of Student Accounts offers payment plans. Visit </t>
    </r>
    <r>
      <rPr>
        <i/>
        <sz val="12"/>
        <color theme="3"/>
        <rFont val="Calibri"/>
        <family val="2"/>
        <scheme val="minor"/>
      </rPr>
      <t xml:space="preserve">drake.edu/accounts/paymentoptions </t>
    </r>
    <r>
      <rPr>
        <sz val="12"/>
        <color theme="3"/>
        <rFont val="Calibri"/>
        <family val="2"/>
        <scheme val="minor"/>
      </rPr>
      <t>for more detailed information on these plans.</t>
    </r>
  </si>
  <si>
    <r>
      <rPr>
        <b/>
        <sz val="12"/>
        <color theme="3"/>
        <rFont val="Calibri"/>
        <family val="2"/>
        <scheme val="minor"/>
      </rPr>
      <t>T</t>
    </r>
    <r>
      <rPr>
        <sz val="12"/>
        <color theme="3"/>
        <rFont val="Calibri"/>
        <family val="2"/>
        <scheme val="minor"/>
      </rPr>
      <t xml:space="preserve">  (515)271-2905 or (800)44-DRAKE (37253), Option 3   </t>
    </r>
    <r>
      <rPr>
        <b/>
        <sz val="12"/>
        <color theme="3"/>
        <rFont val="Calibri"/>
        <family val="2"/>
        <scheme val="minor"/>
      </rPr>
      <t>F</t>
    </r>
    <r>
      <rPr>
        <sz val="12"/>
        <color theme="3"/>
        <rFont val="Calibri"/>
        <family val="2"/>
        <scheme val="minor"/>
      </rPr>
      <t xml:space="preserve">  515-271-4042   </t>
    </r>
    <r>
      <rPr>
        <b/>
        <sz val="12"/>
        <color theme="3"/>
        <rFont val="Calibri"/>
        <family val="2"/>
        <scheme val="minor"/>
      </rPr>
      <t xml:space="preserve">E  </t>
    </r>
    <r>
      <rPr>
        <sz val="12"/>
        <color theme="3"/>
        <rFont val="Calibri"/>
        <family val="2"/>
        <scheme val="minor"/>
      </rPr>
      <t>financialaid@drake.edu</t>
    </r>
  </si>
  <si>
    <t>Cohort</t>
  </si>
  <si>
    <t>Fees</t>
  </si>
  <si>
    <t>Food/Housing Options</t>
  </si>
  <si>
    <t>Commuter (No Meal Plan)</t>
  </si>
  <si>
    <t>Commuter w/ 40 Block Plan</t>
  </si>
  <si>
    <t>Commuter w/ 75 Block Plan</t>
  </si>
  <si>
    <t>Commuter w/ 125 Block Plan</t>
  </si>
  <si>
    <t>Commuter w/ All Dining Plan</t>
  </si>
  <si>
    <t>Fees - NOT included here are fees associated with specific courses</t>
  </si>
  <si>
    <t>Campus Suites @ Dogtown w/ Standard Meal Plan</t>
  </si>
  <si>
    <t>Campus Suites @ Dogtown w/ Unlimited PLUS Meal Plan</t>
  </si>
  <si>
    <t>Campus Suites @ Dogtown w/ Commuter 40 Block Plan</t>
  </si>
  <si>
    <t>Campus Suites @ Dogtown w/ Commuter 75 Block Plan</t>
  </si>
  <si>
    <t>Campus Suites @ Dogtown w/ Commuter 125 Block Plan</t>
  </si>
  <si>
    <t>Campus Suites @ Dogtown w/ Commuter All Dining Plan</t>
  </si>
  <si>
    <r>
      <rPr>
        <b/>
        <sz val="14"/>
        <color theme="3"/>
        <rFont val="Calibri"/>
        <family val="2"/>
        <scheme val="minor"/>
      </rPr>
      <t xml:space="preserve">Financial Aid Office  </t>
    </r>
    <r>
      <rPr>
        <sz val="14"/>
        <color theme="3"/>
        <rFont val="Calibri"/>
        <family val="2"/>
        <scheme val="minor"/>
      </rPr>
      <t>2507 University Avenue, Des Moines, IA 50311-4505</t>
    </r>
  </si>
  <si>
    <t>Students should notify the Financial Aid Office of any outside scholarships they expect to receive. Outside scholarships are usually applied in total to the semester in which the funds are received, and account credit is entered only when the outside scholarship check has been received by Drake.</t>
  </si>
  <si>
    <t>New Bright College (Year 1)</t>
  </si>
  <si>
    <t>Cont Bright College (Year 2)</t>
  </si>
  <si>
    <t>J-term room/board per day</t>
  </si>
  <si>
    <t>Res Halls Double</t>
  </si>
  <si>
    <t>Res Halls Single</t>
  </si>
  <si>
    <t>Meal Plan standard</t>
  </si>
  <si>
    <t>Meal Plan Plus</t>
  </si>
  <si>
    <t>Summer room Double/day</t>
  </si>
  <si>
    <t>Summer room single/day</t>
  </si>
  <si>
    <t>Campus Suites summer</t>
  </si>
  <si>
    <t>Year 1 Cost</t>
  </si>
  <si>
    <t>Year 2 Cost</t>
  </si>
  <si>
    <t>Campus Shared Room with Any Standard Meal Plan</t>
  </si>
  <si>
    <t>Campus Shared Room with Unlimited Plus Meal Plan</t>
  </si>
  <si>
    <t>Campus Single Room with Any Standard Meal Plan</t>
  </si>
  <si>
    <t>Campus Single Room with Unlimited Plus Meal Plan</t>
  </si>
  <si>
    <t>Housing &amp; Meal Plan Options (choose one----&gt;)</t>
  </si>
  <si>
    <t>Tuition 2024-25</t>
  </si>
  <si>
    <t>Campus Suites fall/spring</t>
  </si>
  <si>
    <r>
      <t xml:space="preserve">Your financial aid awards may be used to pay for both costs billed directly by Drake (direct costs) AND costs not billed by Drake (indirect costs). Direct costs include items such as tuition, fees, room, and board. Indirect costs include items such as transportation, supplies, and personal items. </t>
    </r>
    <r>
      <rPr>
        <b/>
        <sz val="12"/>
        <color theme="3"/>
        <rFont val="Calibri"/>
        <family val="2"/>
        <scheme val="minor"/>
      </rPr>
      <t xml:space="preserve">The direct costs listed below are based upon full-time enrollment in Bright College. </t>
    </r>
    <r>
      <rPr>
        <sz val="12"/>
        <color theme="3"/>
        <rFont val="Calibri"/>
        <family val="2"/>
        <scheme val="minor"/>
      </rPr>
      <t>Year 1 is based on enrollment is fall, J-term and spring. Year 2 is based on enrollment in summer, fall, J-term, and spring.</t>
    </r>
    <r>
      <rPr>
        <b/>
        <sz val="12"/>
        <color theme="3"/>
        <rFont val="Calibri"/>
        <family val="2"/>
        <scheme val="minor"/>
      </rPr>
      <t xml:space="preserve"> </t>
    </r>
    <r>
      <rPr>
        <sz val="12"/>
        <color theme="3"/>
        <rFont val="Calibri"/>
        <family val="2"/>
        <scheme val="minor"/>
      </rPr>
      <t xml:space="preserve">Visit </t>
    </r>
    <r>
      <rPr>
        <i/>
        <sz val="12"/>
        <color theme="3"/>
        <rFont val="Calibri"/>
        <family val="2"/>
        <scheme val="minor"/>
      </rPr>
      <t xml:space="preserve">drake.edu/accounts </t>
    </r>
    <r>
      <rPr>
        <sz val="12"/>
        <color theme="3"/>
        <rFont val="Calibri"/>
        <family val="2"/>
        <scheme val="minor"/>
      </rPr>
      <t>for the most current information regarding tuition and fee charges.</t>
    </r>
  </si>
  <si>
    <t>Financial Planning Worksheet, 2024-2025
Full-Time, Full Year Bright College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</si>
</sst>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quot;$&quot;#,##0"/>
    <numFmt numFmtId="165" formatCode="0.000%"/>
    <numFmt numFmtId="166" formatCode="_(* #,##0_);_(* \(#,##0\);_(* &quot;-&quot;??_);_(@_)"/>
  </numFmts>
  <fonts count="15" x14ac:knownFonts="1">
    <font>
      <sz val="10"/>
      <color rgb="FF000000"/>
      <name val="Times New Roman"/>
      <charset val="204"/>
    </font>
    <font>
      <sz val="10"/>
      <color theme="3"/>
      <name val="Calibri"/>
      <family val="2"/>
      <scheme val="minor"/>
    </font>
    <font>
      <b/>
      <sz val="12"/>
      <color theme="3"/>
      <name val="Calibri"/>
      <family val="2"/>
      <scheme val="minor"/>
    </font>
    <font>
      <b/>
      <sz val="14"/>
      <color theme="3"/>
      <name val="Calibri"/>
      <family val="2"/>
      <scheme val="minor"/>
    </font>
    <font>
      <sz val="11"/>
      <color theme="3"/>
      <name val="Calibri"/>
      <family val="2"/>
      <scheme val="minor"/>
    </font>
    <font>
      <b/>
      <sz val="16"/>
      <color theme="3"/>
      <name val="Calibri"/>
      <family val="2"/>
      <scheme val="minor"/>
    </font>
    <font>
      <sz val="16"/>
      <color theme="3"/>
      <name val="Calibri"/>
      <family val="2"/>
      <scheme val="minor"/>
    </font>
    <font>
      <sz val="12"/>
      <color theme="3"/>
      <name val="Calibri"/>
      <family val="2"/>
      <scheme val="minor"/>
    </font>
    <font>
      <sz val="14"/>
      <color theme="3"/>
      <name val="Calibri"/>
      <family val="2"/>
      <scheme val="minor"/>
    </font>
    <font>
      <b/>
      <u/>
      <sz val="12"/>
      <color theme="3"/>
      <name val="Calibri"/>
      <family val="2"/>
      <scheme val="minor"/>
    </font>
    <font>
      <i/>
      <sz val="12"/>
      <color theme="3"/>
      <name val="Calibri"/>
      <family val="2"/>
      <scheme val="minor"/>
    </font>
    <font>
      <b/>
      <sz val="16"/>
      <color rgb="FFFF0000"/>
      <name val="Calibri"/>
      <family val="2"/>
      <scheme val="minor"/>
    </font>
    <font>
      <sz val="10"/>
      <color rgb="FF000000"/>
      <name val="Times New Roman"/>
      <family val="1"/>
    </font>
    <font>
      <u/>
      <sz val="10"/>
      <color theme="10"/>
      <name val="Times New Roman"/>
      <family val="1"/>
    </font>
    <font>
      <u/>
      <sz val="12"/>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0"/>
        <bgColor indexed="64"/>
      </patternFill>
    </fill>
  </fills>
  <borders count="48">
    <border>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medium">
        <color theme="4" tint="0.59999389629810485"/>
      </left>
      <right/>
      <top style="medium">
        <color theme="4" tint="0.59999389629810485"/>
      </top>
      <bottom style="medium">
        <color theme="4" tint="0.59999389629810485"/>
      </bottom>
      <diagonal/>
    </border>
    <border>
      <left/>
      <right/>
      <top style="medium">
        <color theme="4" tint="0.59999389629810485"/>
      </top>
      <bottom style="medium">
        <color theme="4" tint="0.59999389629810485"/>
      </bottom>
      <diagonal/>
    </border>
    <border>
      <left/>
      <right style="medium">
        <color theme="4" tint="0.59999389629810485"/>
      </right>
      <top style="medium">
        <color theme="4" tint="0.59999389629810485"/>
      </top>
      <bottom style="medium">
        <color theme="4" tint="0.59999389629810485"/>
      </bottom>
      <diagonal/>
    </border>
    <border>
      <left/>
      <right/>
      <top style="medium">
        <color theme="4" tint="0.59999389629810485"/>
      </top>
      <bottom/>
      <diagonal/>
    </border>
    <border>
      <left/>
      <right/>
      <top style="thin">
        <color theme="4" tint="0.59999389629810485"/>
      </top>
      <bottom/>
      <diagonal/>
    </border>
    <border>
      <left/>
      <right/>
      <top/>
      <bottom style="medium">
        <color theme="4" tint="0.59999389629810485"/>
      </bottom>
      <diagonal/>
    </border>
    <border>
      <left/>
      <right style="medium">
        <color theme="4" tint="0.59999389629810485"/>
      </right>
      <top/>
      <bottom style="medium">
        <color theme="4" tint="0.59999389629810485"/>
      </bottom>
      <diagonal/>
    </border>
    <border>
      <left/>
      <right/>
      <top style="medium">
        <color theme="4" tint="0.39997558519241921"/>
      </top>
      <bottom style="medium">
        <color theme="4" tint="0.39997558519241921"/>
      </bottom>
      <diagonal/>
    </border>
    <border>
      <left/>
      <right style="medium">
        <color theme="4" tint="0.59999389629810485"/>
      </right>
      <top/>
      <bottom/>
      <diagonal/>
    </border>
    <border>
      <left/>
      <right/>
      <top style="medium">
        <color theme="4" tint="0.39997558519241921"/>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medium">
        <color theme="4" tint="0.59999389629810485"/>
      </left>
      <right style="thin">
        <color theme="4" tint="0.59999389629810485"/>
      </right>
      <top style="medium">
        <color theme="4" tint="0.59999389629810485"/>
      </top>
      <bottom style="medium">
        <color theme="4" tint="0.59999389629810485"/>
      </bottom>
      <diagonal/>
    </border>
    <border>
      <left style="thin">
        <color theme="4" tint="0.59999389629810485"/>
      </left>
      <right style="thin">
        <color theme="4" tint="0.59999389629810485"/>
      </right>
      <top style="medium">
        <color theme="4" tint="0.59999389629810485"/>
      </top>
      <bottom style="medium">
        <color theme="4" tint="0.59999389629810485"/>
      </bottom>
      <diagonal/>
    </border>
    <border>
      <left style="thin">
        <color theme="4" tint="0.59999389629810485"/>
      </left>
      <right style="medium">
        <color theme="4" tint="0.59999389629810485"/>
      </right>
      <top style="medium">
        <color theme="4" tint="0.59999389629810485"/>
      </top>
      <bottom style="medium">
        <color theme="4" tint="0.59999389629810485"/>
      </bottom>
      <diagonal/>
    </border>
    <border>
      <left style="medium">
        <color theme="4" tint="0.59999389629810485"/>
      </left>
      <right/>
      <top style="medium">
        <color theme="4" tint="0.59999389629810485"/>
      </top>
      <bottom/>
      <diagonal/>
    </border>
    <border>
      <left/>
      <right style="medium">
        <color theme="4" tint="0.59999389629810485"/>
      </right>
      <top style="medium">
        <color theme="4" tint="0.59999389629810485"/>
      </top>
      <bottom/>
      <diagonal/>
    </border>
    <border>
      <left style="medium">
        <color theme="4" tint="0.59999389629810485"/>
      </left>
      <right/>
      <top/>
      <bottom/>
      <diagonal/>
    </border>
    <border>
      <left style="medium">
        <color theme="4" tint="0.59999389629810485"/>
      </left>
      <right/>
      <top style="thin">
        <color theme="4" tint="0.59999389629810485"/>
      </top>
      <bottom style="thin">
        <color theme="4" tint="0.59999389629810485"/>
      </bottom>
      <diagonal/>
    </border>
    <border>
      <left style="medium">
        <color theme="4" tint="0.59999389629810485"/>
      </left>
      <right/>
      <top/>
      <bottom style="medium">
        <color theme="4" tint="0.39997558519241921"/>
      </bottom>
      <diagonal/>
    </border>
    <border>
      <left style="medium">
        <color theme="4" tint="0.59999389629810485"/>
      </left>
      <right/>
      <top style="medium">
        <color theme="4" tint="0.39997558519241921"/>
      </top>
      <bottom style="medium">
        <color theme="4" tint="0.39997558519241921"/>
      </bottom>
      <diagonal/>
    </border>
    <border>
      <left/>
      <right style="medium">
        <color theme="4" tint="0.59999389629810485"/>
      </right>
      <top style="medium">
        <color theme="4" tint="0.39997558519241921"/>
      </top>
      <bottom style="medium">
        <color theme="4" tint="0.39997558519241921"/>
      </bottom>
      <diagonal/>
    </border>
    <border>
      <left style="medium">
        <color theme="4" tint="0.59999389629810485"/>
      </left>
      <right/>
      <top style="medium">
        <color theme="4" tint="0.39997558519241921"/>
      </top>
      <bottom/>
      <diagonal/>
    </border>
    <border>
      <left/>
      <right style="medium">
        <color theme="4" tint="0.59999389629810485"/>
      </right>
      <top style="medium">
        <color theme="4" tint="0.39997558519241921"/>
      </top>
      <bottom/>
      <diagonal/>
    </border>
    <border>
      <left style="medium">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medium">
        <color theme="4" tint="0.59999389629810485"/>
      </right>
      <top/>
      <bottom/>
      <diagonal/>
    </border>
    <border>
      <left style="medium">
        <color theme="4" tint="0.59999389629810485"/>
      </left>
      <right/>
      <top/>
      <bottom style="medium">
        <color theme="4" tint="0.59999389629810485"/>
      </bottom>
      <diagonal/>
    </border>
    <border>
      <left/>
      <right style="thin">
        <color theme="4" tint="0.59999389629810485"/>
      </right>
      <top style="thin">
        <color theme="4" tint="0.59999389629810485"/>
      </top>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right style="medium">
        <color theme="4" tint="0.59999389629810485"/>
      </right>
      <top style="thin">
        <color indexed="64"/>
      </top>
      <bottom style="thin">
        <color indexed="64"/>
      </bottom>
      <diagonal/>
    </border>
    <border>
      <left style="thin">
        <color theme="4" tint="0.59999389629810485"/>
      </left>
      <right style="medium">
        <color theme="4" tint="0.59999389629810485"/>
      </right>
      <top style="thin">
        <color indexed="64"/>
      </top>
      <bottom style="thin">
        <color theme="4" tint="0.59999389629810485"/>
      </bottom>
      <diagonal/>
    </border>
    <border>
      <left/>
      <right style="medium">
        <color theme="4" tint="0.59999389629810485"/>
      </right>
      <top style="thin">
        <color theme="4" tint="0.59999389629810485"/>
      </top>
      <bottom/>
      <diagonal/>
    </border>
    <border>
      <left style="thin">
        <color theme="4" tint="0.59999389629810485"/>
      </left>
      <right style="medium">
        <color theme="4" tint="0.59999389629810485"/>
      </right>
      <top style="thin">
        <color theme="4" tint="0.59999389629810485"/>
      </top>
      <bottom style="medium">
        <color theme="4" tint="0.59999389629810485"/>
      </bottom>
      <diagonal/>
    </border>
    <border>
      <left style="medium">
        <color theme="4" tint="0.59999389629810485"/>
      </left>
      <right/>
      <top style="medium">
        <color theme="4" tint="0.39997558519241921"/>
      </top>
      <bottom style="medium">
        <color theme="4" tint="0.59999389629810485"/>
      </bottom>
      <diagonal/>
    </border>
    <border>
      <left/>
      <right/>
      <top style="medium">
        <color theme="4" tint="0.39997558519241921"/>
      </top>
      <bottom style="medium">
        <color theme="4" tint="0.59999389629810485"/>
      </bottom>
      <diagonal/>
    </border>
    <border>
      <left style="thin">
        <color theme="4" tint="0.59999389629810485"/>
      </left>
      <right/>
      <top style="thin">
        <color theme="4" tint="0.59999389629810485"/>
      </top>
      <bottom style="medium">
        <color theme="4" tint="0.59999389629810485"/>
      </bottom>
      <diagonal/>
    </border>
    <border>
      <left/>
      <right/>
      <top style="thin">
        <color theme="4" tint="0.59999389629810485"/>
      </top>
      <bottom style="medium">
        <color theme="4" tint="0.59999389629810485"/>
      </bottom>
      <diagonal/>
    </border>
    <border>
      <left style="medium">
        <color theme="4" tint="0.59999389629810485"/>
      </left>
      <right/>
      <top style="thin">
        <color theme="4" tint="0.59999389629810485"/>
      </top>
      <bottom style="thin">
        <color theme="3" tint="0.79998168889431442"/>
      </bottom>
      <diagonal/>
    </border>
    <border>
      <left/>
      <right/>
      <top style="thin">
        <color theme="4" tint="0.59999389629810485"/>
      </top>
      <bottom style="thin">
        <color theme="3" tint="0.79998168889431442"/>
      </bottom>
      <diagonal/>
    </border>
    <border>
      <left/>
      <right style="thin">
        <color theme="4" tint="0.59999389629810485"/>
      </right>
      <top style="thin">
        <color theme="4" tint="0.59999389629810485"/>
      </top>
      <bottom style="thin">
        <color theme="3" tint="0.79998168889431442"/>
      </bottom>
      <diagonal/>
    </border>
    <border>
      <left/>
      <right style="thin">
        <color theme="4" tint="0.59999389629810485"/>
      </right>
      <top style="thin">
        <color theme="3" tint="0.79998168889431442"/>
      </top>
      <bottom style="medium">
        <color theme="3" tint="0.59999389629810485"/>
      </bottom>
      <diagonal/>
    </border>
    <border>
      <left/>
      <right/>
      <top style="thin">
        <color theme="3" tint="0.79998168889431442"/>
      </top>
      <bottom style="medium">
        <color theme="3" tint="0.59999389629810485"/>
      </bottom>
      <diagonal/>
    </border>
  </borders>
  <cellStyleXfs count="3">
    <xf numFmtId="0" fontId="0" fillId="0" borderId="0"/>
    <xf numFmtId="43" fontId="12" fillId="0" borderId="0" applyFont="0" applyFill="0" applyBorder="0" applyAlignment="0" applyProtection="0"/>
    <xf numFmtId="0" fontId="13" fillId="0" borderId="0" applyNumberFormat="0" applyFill="0" applyBorder="0" applyAlignment="0" applyProtection="0"/>
  </cellStyleXfs>
  <cellXfs count="137">
    <xf numFmtId="0" fontId="0" fillId="0" borderId="0" xfId="0" applyAlignment="1">
      <alignment horizontal="left" vertical="top"/>
    </xf>
    <xf numFmtId="164" fontId="7" fillId="3" borderId="1" xfId="0" applyNumberFormat="1" applyFont="1" applyFill="1" applyBorder="1" applyAlignment="1" applyProtection="1">
      <alignment vertical="center" wrapText="1"/>
      <protection locked="0"/>
    </xf>
    <xf numFmtId="0" fontId="1" fillId="0" borderId="0" xfId="0" applyFont="1" applyAlignment="1">
      <alignment horizontal="left" vertical="top"/>
    </xf>
    <xf numFmtId="0" fontId="9" fillId="0" borderId="28" xfId="0" applyFont="1" applyBorder="1" applyAlignment="1">
      <alignment horizontal="left" vertical="center" wrapText="1"/>
    </xf>
    <xf numFmtId="0" fontId="9" fillId="0" borderId="35" xfId="0" applyFont="1" applyBorder="1" applyAlignment="1">
      <alignment horizontal="left" vertical="center" wrapText="1"/>
    </xf>
    <xf numFmtId="0" fontId="7" fillId="4" borderId="13" xfId="0" applyFont="1" applyFill="1" applyBorder="1" applyAlignment="1">
      <alignment vertical="top" wrapText="1"/>
    </xf>
    <xf numFmtId="0" fontId="7" fillId="4" borderId="6" xfId="0" applyFont="1" applyFill="1" applyBorder="1" applyAlignment="1">
      <alignment vertical="top" wrapText="1"/>
    </xf>
    <xf numFmtId="6" fontId="7" fillId="4" borderId="36" xfId="0" applyNumberFormat="1" applyFont="1" applyFill="1" applyBorder="1" applyAlignment="1">
      <alignment vertical="center" wrapText="1"/>
    </xf>
    <xf numFmtId="6" fontId="7" fillId="4" borderId="37" xfId="0" applyNumberFormat="1" applyFont="1" applyFill="1" applyBorder="1" applyAlignment="1">
      <alignment vertical="center" wrapText="1"/>
    </xf>
    <xf numFmtId="0" fontId="1" fillId="0" borderId="0" xfId="0" applyFont="1" applyAlignment="1">
      <alignment horizontal="left" vertical="center"/>
    </xf>
    <xf numFmtId="0" fontId="9" fillId="0" borderId="1" xfId="0" applyFont="1" applyBorder="1" applyAlignment="1">
      <alignment horizontal="left" vertical="center" wrapText="1" indent="1"/>
    </xf>
    <xf numFmtId="0" fontId="7" fillId="0" borderId="1" xfId="0" applyFont="1" applyBorder="1" applyAlignment="1">
      <alignment horizontal="left" vertical="center" wrapText="1" indent="2"/>
    </xf>
    <xf numFmtId="0" fontId="7" fillId="0" borderId="0" xfId="0" applyFont="1" applyAlignment="1">
      <alignment horizontal="left" vertical="center"/>
    </xf>
    <xf numFmtId="0" fontId="5" fillId="0" borderId="24" xfId="0" applyFont="1" applyBorder="1" applyAlignment="1">
      <alignment vertical="center" wrapText="1"/>
    </xf>
    <xf numFmtId="0" fontId="5" fillId="2" borderId="21" xfId="0" applyFont="1" applyFill="1" applyBorder="1" applyAlignment="1">
      <alignment horizontal="left" vertical="center" wrapText="1"/>
    </xf>
    <xf numFmtId="0" fontId="9" fillId="2" borderId="0" xfId="0" applyFont="1" applyFill="1" applyAlignment="1">
      <alignment horizontal="left" vertical="center" wrapText="1"/>
    </xf>
    <xf numFmtId="0" fontId="7" fillId="0" borderId="28" xfId="0" applyFont="1" applyBorder="1" applyAlignment="1">
      <alignment horizontal="left" vertical="center" wrapText="1" indent="1"/>
    </xf>
    <xf numFmtId="10" fontId="7" fillId="0" borderId="1" xfId="0" applyNumberFormat="1" applyFont="1" applyBorder="1" applyAlignment="1">
      <alignment horizontal="center" vertical="center" wrapText="1"/>
    </xf>
    <xf numFmtId="6" fontId="7" fillId="0" borderId="12"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4" borderId="22" xfId="0" applyFont="1" applyFill="1" applyBorder="1" applyAlignment="1">
      <alignment horizontal="left" vertical="top" wrapText="1" indent="1"/>
    </xf>
    <xf numFmtId="0" fontId="9" fillId="0" borderId="1" xfId="0" applyFont="1" applyBorder="1" applyAlignment="1">
      <alignment horizontal="center" vertical="center" wrapText="1"/>
    </xf>
    <xf numFmtId="0" fontId="9" fillId="2" borderId="0" xfId="0" applyFont="1" applyFill="1" applyAlignment="1">
      <alignment horizontal="center" vertical="center" wrapText="1"/>
    </xf>
    <xf numFmtId="3" fontId="0" fillId="0" borderId="0" xfId="0" applyNumberFormat="1" applyAlignment="1">
      <alignment horizontal="left" vertical="top"/>
    </xf>
    <xf numFmtId="166" fontId="0" fillId="0" borderId="0" xfId="1" applyNumberFormat="1" applyFont="1" applyAlignment="1">
      <alignment horizontal="left" vertical="top"/>
    </xf>
    <xf numFmtId="0" fontId="12" fillId="0" borderId="0" xfId="0" applyFont="1" applyAlignment="1">
      <alignment horizontal="left" vertical="top"/>
    </xf>
    <xf numFmtId="166" fontId="0" fillId="0" borderId="0" xfId="0" applyNumberFormat="1" applyAlignment="1">
      <alignment horizontal="left" vertical="top"/>
    </xf>
    <xf numFmtId="164" fontId="7" fillId="0" borderId="38" xfId="0" applyNumberFormat="1" applyFont="1" applyBorder="1" applyAlignment="1">
      <alignment horizontal="right" vertical="center" wrapText="1"/>
    </xf>
    <xf numFmtId="0" fontId="14" fillId="0" borderId="23" xfId="2" applyFont="1" applyBorder="1" applyAlignment="1">
      <alignment horizontal="left" vertical="top" wrapText="1" indent="1"/>
    </xf>
    <xf numFmtId="0" fontId="7" fillId="4" borderId="21"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0"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0" xfId="0" applyFont="1" applyFill="1" applyBorder="1" applyAlignment="1">
      <alignment horizontal="center"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7" fillId="3" borderId="13" xfId="0" applyFont="1" applyFill="1" applyBorder="1" applyAlignment="1" applyProtection="1">
      <alignment horizontal="left" vertical="top" wrapText="1"/>
      <protection locked="0"/>
    </xf>
    <xf numFmtId="0" fontId="3" fillId="0" borderId="39" xfId="0" applyFont="1" applyBorder="1" applyAlignment="1">
      <alignment horizontal="left" vertical="top" wrapText="1"/>
    </xf>
    <xf numFmtId="0" fontId="3" fillId="0" borderId="7" xfId="0" applyFont="1" applyBorder="1" applyAlignment="1">
      <alignment horizontal="left" vertical="top" wrapText="1"/>
    </xf>
    <xf numFmtId="6" fontId="2" fillId="4" borderId="7" xfId="0" applyNumberFormat="1" applyFont="1" applyFill="1" applyBorder="1" applyAlignment="1">
      <alignment horizontal="right" vertical="top" wrapText="1"/>
    </xf>
    <xf numFmtId="0" fontId="2" fillId="4" borderId="7" xfId="0" applyFont="1" applyFill="1" applyBorder="1" applyAlignment="1">
      <alignment horizontal="right" vertical="top" wrapText="1"/>
    </xf>
    <xf numFmtId="0" fontId="2" fillId="4" borderId="8" xfId="0" applyFont="1" applyFill="1" applyBorder="1" applyAlignment="1">
      <alignment horizontal="right" vertical="top" wrapText="1"/>
    </xf>
    <xf numFmtId="164" fontId="2" fillId="4" borderId="3" xfId="0" applyNumberFormat="1" applyFont="1" applyFill="1" applyBorder="1" applyAlignment="1">
      <alignment horizontal="right" vertical="top" wrapText="1"/>
    </xf>
    <xf numFmtId="164" fontId="2" fillId="4" borderId="4" xfId="0" applyNumberFormat="1" applyFont="1" applyFill="1" applyBorder="1" applyAlignment="1">
      <alignment horizontal="right" vertical="top" wrapText="1"/>
    </xf>
    <xf numFmtId="0" fontId="2" fillId="0" borderId="21"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3" fillId="2" borderId="2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9"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5" fontId="7" fillId="0" borderId="1" xfId="0" applyNumberFormat="1" applyFont="1" applyBorder="1" applyAlignment="1">
      <alignment horizontal="center" vertical="center"/>
    </xf>
    <xf numFmtId="0" fontId="3" fillId="2" borderId="19"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7" fillId="4" borderId="43" xfId="0" applyFont="1" applyFill="1" applyBorder="1" applyAlignment="1">
      <alignment horizontal="left" vertical="top" wrapText="1" indent="1"/>
    </xf>
    <xf numFmtId="0" fontId="7" fillId="4" borderId="44" xfId="0" applyFont="1" applyFill="1" applyBorder="1" applyAlignment="1">
      <alignment horizontal="left" vertical="top" wrapText="1" indent="1"/>
    </xf>
    <xf numFmtId="0" fontId="7" fillId="4" borderId="45" xfId="0" applyFont="1" applyFill="1" applyBorder="1" applyAlignment="1">
      <alignment horizontal="left" vertical="top" wrapText="1" indent="1"/>
    </xf>
    <xf numFmtId="0" fontId="5" fillId="4" borderId="19" xfId="0" applyFont="1" applyFill="1" applyBorder="1" applyAlignment="1">
      <alignment horizontal="center" wrapText="1"/>
    </xf>
    <xf numFmtId="0" fontId="5" fillId="4" borderId="5" xfId="0" applyFont="1" applyFill="1" applyBorder="1" applyAlignment="1">
      <alignment horizontal="center" wrapText="1"/>
    </xf>
    <xf numFmtId="0" fontId="5" fillId="4" borderId="20" xfId="0" applyFont="1" applyFill="1" applyBorder="1" applyAlignment="1">
      <alignment horizontal="center" wrapText="1"/>
    </xf>
    <xf numFmtId="0" fontId="5" fillId="4" borderId="21" xfId="0" applyFont="1" applyFill="1" applyBorder="1" applyAlignment="1">
      <alignment horizontal="center" wrapText="1"/>
    </xf>
    <xf numFmtId="0" fontId="5" fillId="4" borderId="0" xfId="0" applyFont="1" applyFill="1" applyAlignment="1">
      <alignment horizontal="center" wrapText="1"/>
    </xf>
    <xf numFmtId="0" fontId="5" fillId="4" borderId="10" xfId="0" applyFont="1" applyFill="1" applyBorder="1" applyAlignment="1">
      <alignment horizontal="center" wrapText="1"/>
    </xf>
    <xf numFmtId="0" fontId="6" fillId="4" borderId="21" xfId="0" applyFont="1" applyFill="1" applyBorder="1" applyAlignment="1">
      <alignment horizontal="center" vertical="top" wrapText="1"/>
    </xf>
    <xf numFmtId="0" fontId="6" fillId="4" borderId="0" xfId="0" applyFont="1" applyFill="1" applyAlignment="1">
      <alignment horizontal="center" vertical="top" wrapText="1"/>
    </xf>
    <xf numFmtId="0" fontId="6" fillId="4" borderId="10" xfId="0" applyFont="1" applyFill="1" applyBorder="1" applyAlignment="1">
      <alignment horizontal="center" vertical="top"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3" borderId="47" xfId="0" applyFont="1" applyFill="1" applyBorder="1" applyAlignment="1" applyProtection="1">
      <alignment horizontal="left" vertical="top" wrapText="1"/>
      <protection locked="0"/>
    </xf>
    <xf numFmtId="0" fontId="7" fillId="3" borderId="46" xfId="0" applyFont="1" applyFill="1" applyBorder="1" applyAlignment="1" applyProtection="1">
      <alignment horizontal="left" vertical="top" wrapText="1"/>
      <protection locked="0"/>
    </xf>
    <xf numFmtId="0" fontId="7" fillId="0" borderId="21"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center" vertical="center"/>
    </xf>
    <xf numFmtId="0" fontId="1" fillId="4" borderId="21" xfId="0" applyFont="1" applyFill="1" applyBorder="1" applyAlignment="1">
      <alignment horizontal="center" vertical="top"/>
    </xf>
    <xf numFmtId="0" fontId="1" fillId="4" borderId="0" xfId="0" applyFont="1" applyFill="1" applyAlignment="1">
      <alignment horizontal="center" vertical="top"/>
    </xf>
    <xf numFmtId="0" fontId="1" fillId="4" borderId="10" xfId="0" applyFont="1" applyFill="1" applyBorder="1" applyAlignment="1">
      <alignment horizontal="center" vertical="top"/>
    </xf>
    <xf numFmtId="0" fontId="7" fillId="0" borderId="41" xfId="0" applyFont="1" applyBorder="1" applyAlignment="1">
      <alignment horizontal="left" vertical="center" wrapText="1" indent="1"/>
    </xf>
    <xf numFmtId="0" fontId="7" fillId="0" borderId="42" xfId="0" applyFont="1" applyBorder="1" applyAlignment="1">
      <alignment horizontal="left" vertical="center" wrapText="1" inden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6" fontId="2" fillId="0" borderId="16" xfId="0" applyNumberFormat="1" applyFont="1" applyBorder="1" applyAlignment="1">
      <alignment horizontal="right" vertical="center" wrapText="1"/>
    </xf>
    <xf numFmtId="0" fontId="2" fillId="0" borderId="17" xfId="0" applyFont="1" applyBorder="1" applyAlignment="1">
      <alignment horizontal="right" vertical="center" wrapText="1"/>
    </xf>
    <xf numFmtId="0" fontId="2" fillId="0" borderId="18" xfId="0" applyFont="1" applyBorder="1" applyAlignment="1">
      <alignment horizontal="right"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9" xfId="0" applyFont="1" applyBorder="1" applyAlignment="1">
      <alignment horizontal="center" vertical="center" wrapText="1"/>
    </xf>
    <xf numFmtId="0" fontId="1" fillId="0" borderId="21" xfId="0" applyFont="1" applyBorder="1" applyAlignment="1">
      <alignment horizontal="left" vertical="top"/>
    </xf>
    <xf numFmtId="0" fontId="1" fillId="0" borderId="0" xfId="0" applyFont="1" applyAlignment="1">
      <alignment horizontal="left" vertical="top"/>
    </xf>
    <xf numFmtId="0" fontId="1" fillId="0" borderId="10" xfId="0" applyFont="1" applyBorder="1" applyAlignment="1">
      <alignment horizontal="left" vertical="top"/>
    </xf>
    <xf numFmtId="0" fontId="3" fillId="4" borderId="21" xfId="0" applyFont="1" applyFill="1" applyBorder="1" applyAlignment="1">
      <alignment horizontal="left" vertical="top"/>
    </xf>
    <xf numFmtId="0" fontId="3" fillId="4" borderId="0" xfId="0" applyFont="1" applyFill="1" applyAlignment="1">
      <alignment horizontal="left" vertical="top"/>
    </xf>
    <xf numFmtId="0" fontId="3" fillId="4" borderId="10" xfId="0" applyFont="1" applyFill="1" applyBorder="1" applyAlignment="1">
      <alignment horizontal="left" vertical="top"/>
    </xf>
    <xf numFmtId="0" fontId="7" fillId="0" borderId="1" xfId="0" applyFont="1" applyBorder="1" applyAlignment="1">
      <alignment horizontal="center" vertical="center"/>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5"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0" xfId="0" applyFont="1" applyBorder="1" applyAlignment="1">
      <alignment horizontal="left" vertical="top" wrapText="1"/>
    </xf>
    <xf numFmtId="6" fontId="2" fillId="3" borderId="2" xfId="0" applyNumberFormat="1" applyFont="1" applyFill="1" applyBorder="1" applyAlignment="1" applyProtection="1">
      <alignment horizontal="right" vertical="top" wrapText="1"/>
      <protection locked="0"/>
    </xf>
    <xf numFmtId="0" fontId="2" fillId="3" borderId="3" xfId="0" applyFont="1" applyFill="1" applyBorder="1" applyAlignment="1" applyProtection="1">
      <alignment horizontal="right" vertical="top" wrapText="1"/>
      <protection locked="0"/>
    </xf>
    <xf numFmtId="0" fontId="2" fillId="3" borderId="4" xfId="0" applyFont="1" applyFill="1" applyBorder="1" applyAlignment="1" applyProtection="1">
      <alignment horizontal="right" vertical="top" wrapText="1"/>
      <protection locked="0"/>
    </xf>
    <xf numFmtId="0" fontId="8" fillId="4" borderId="21" xfId="0" applyFont="1" applyFill="1" applyBorder="1" applyAlignment="1">
      <alignment horizontal="left" vertical="center"/>
    </xf>
    <xf numFmtId="0" fontId="8" fillId="4" borderId="0" xfId="0" applyFont="1" applyFill="1" applyAlignment="1">
      <alignment horizontal="left" vertical="center"/>
    </xf>
    <xf numFmtId="0" fontId="8" fillId="4" borderId="10" xfId="0" applyFont="1" applyFill="1" applyBorder="1" applyAlignment="1">
      <alignment horizontal="left" vertical="center"/>
    </xf>
    <xf numFmtId="0" fontId="7" fillId="4" borderId="30"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164" fontId="7" fillId="3" borderId="13" xfId="0" applyNumberFormat="1" applyFont="1" applyFill="1" applyBorder="1" applyAlignment="1" applyProtection="1">
      <alignment horizontal="right" vertical="center" wrapText="1"/>
      <protection locked="0"/>
    </xf>
    <xf numFmtId="164" fontId="7" fillId="3" borderId="14" xfId="0" applyNumberFormat="1" applyFont="1" applyFill="1" applyBorder="1" applyAlignment="1" applyProtection="1">
      <alignment horizontal="right" vertical="center" wrapText="1"/>
      <protection locked="0"/>
    </xf>
    <xf numFmtId="164" fontId="2" fillId="4" borderId="3" xfId="0" applyNumberFormat="1" applyFont="1" applyFill="1" applyBorder="1" applyAlignment="1">
      <alignment horizontal="right" vertical="center" wrapText="1"/>
    </xf>
    <xf numFmtId="164" fontId="2" fillId="4" borderId="4" xfId="0" applyNumberFormat="1" applyFont="1" applyFill="1" applyBorder="1" applyAlignment="1">
      <alignment horizontal="right" vertical="center" wrapText="1"/>
    </xf>
    <xf numFmtId="164" fontId="7" fillId="3" borderId="6" xfId="0" applyNumberFormat="1" applyFont="1" applyFill="1" applyBorder="1" applyAlignment="1" applyProtection="1">
      <alignment horizontal="right" vertical="center" wrapText="1"/>
      <protection locked="0"/>
    </xf>
    <xf numFmtId="164" fontId="7" fillId="3" borderId="31" xfId="0" applyNumberFormat="1" applyFont="1" applyFill="1" applyBorder="1" applyAlignment="1" applyProtection="1">
      <alignment horizontal="right" vertical="center" wrapText="1"/>
      <protection locked="0"/>
    </xf>
    <xf numFmtId="0" fontId="7" fillId="0" borderId="12" xfId="0" applyFont="1" applyBorder="1" applyAlignment="1">
      <alignment horizontal="left" vertical="center" wrapText="1" indent="1"/>
    </xf>
    <xf numFmtId="0" fontId="7" fillId="0" borderId="13" xfId="0" applyFont="1" applyBorder="1" applyAlignment="1">
      <alignment horizontal="left" vertical="center" wrapText="1" indent="1"/>
    </xf>
    <xf numFmtId="6" fontId="5" fillId="4" borderId="9" xfId="0" applyNumberFormat="1" applyFont="1" applyFill="1" applyBorder="1" applyAlignment="1">
      <alignment horizontal="right" vertical="center" wrapText="1"/>
    </xf>
    <xf numFmtId="6" fontId="5" fillId="4" borderId="25" xfId="0" applyNumberFormat="1" applyFont="1" applyFill="1" applyBorder="1" applyAlignment="1">
      <alignment horizontal="right" vertical="center" wrapText="1"/>
    </xf>
    <xf numFmtId="0" fontId="9" fillId="2" borderId="0" xfId="0" applyFont="1" applyFill="1" applyAlignment="1">
      <alignment horizontal="center" vertical="center" wrapText="1"/>
    </xf>
    <xf numFmtId="0" fontId="9" fillId="2" borderId="10" xfId="0" applyFont="1" applyFill="1" applyBorder="1" applyAlignment="1">
      <alignment horizontal="center" vertical="center" wrapText="1"/>
    </xf>
    <xf numFmtId="6" fontId="2" fillId="0" borderId="17" xfId="0" applyNumberFormat="1" applyFont="1" applyBorder="1" applyAlignment="1">
      <alignment horizontal="right" vertical="center" wrapText="1"/>
    </xf>
    <xf numFmtId="6" fontId="2" fillId="0" borderId="18" xfId="0" applyNumberFormat="1" applyFont="1" applyBorder="1" applyAlignment="1">
      <alignment horizontal="right" vertical="center" wrapText="1"/>
    </xf>
    <xf numFmtId="0" fontId="7" fillId="4" borderId="21" xfId="0" applyFont="1" applyFill="1" applyBorder="1" applyAlignment="1">
      <alignment horizontal="left" vertical="top"/>
    </xf>
    <xf numFmtId="0" fontId="7" fillId="4" borderId="0" xfId="0" applyFont="1" applyFill="1" applyAlignment="1">
      <alignment horizontal="left" vertical="top"/>
    </xf>
    <xf numFmtId="0" fontId="7" fillId="4" borderId="10" xfId="0" applyFont="1" applyFill="1" applyBorder="1" applyAlignment="1">
      <alignment horizontal="left" vertical="top"/>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1314450</xdr:colOff>
      <xdr:row>2</xdr:row>
      <xdr:rowOff>0</xdr:rowOff>
    </xdr:to>
    <xdr:sp macro="" textlink="">
      <xdr:nvSpPr>
        <xdr:cNvPr id="10" name="Shape 10">
          <a:extLst>
            <a:ext uri="{FF2B5EF4-FFF2-40B4-BE49-F238E27FC236}">
              <a16:creationId xmlns:a16="http://schemas.microsoft.com/office/drawing/2014/main" id="{00000000-0008-0000-0000-00000A000000}"/>
            </a:ext>
          </a:extLst>
        </xdr:cNvPr>
        <xdr:cNvSpPr/>
      </xdr:nvSpPr>
      <xdr:spPr>
        <a:xfrm>
          <a:off x="0" y="19050"/>
          <a:ext cx="1304925" cy="609600"/>
        </a:xfrm>
        <a:custGeom>
          <a:avLst/>
          <a:gdLst/>
          <a:ahLst/>
          <a:cxnLst/>
          <a:rect l="0" t="0" r="0" b="0"/>
          <a:pathLst>
            <a:path w="918844" h="384175">
              <a:moveTo>
                <a:pt x="122364" y="323748"/>
              </a:moveTo>
              <a:lnTo>
                <a:pt x="105156" y="323748"/>
              </a:lnTo>
              <a:lnTo>
                <a:pt x="105156" y="373240"/>
              </a:lnTo>
              <a:lnTo>
                <a:pt x="102844" y="376910"/>
              </a:lnTo>
              <a:lnTo>
                <a:pt x="86702" y="376910"/>
              </a:lnTo>
              <a:lnTo>
                <a:pt x="84518" y="373240"/>
              </a:lnTo>
              <a:lnTo>
                <a:pt x="84505" y="323748"/>
              </a:lnTo>
              <a:lnTo>
                <a:pt x="67449" y="323748"/>
              </a:lnTo>
              <a:lnTo>
                <a:pt x="67449" y="328625"/>
              </a:lnTo>
              <a:lnTo>
                <a:pt x="72504" y="328625"/>
              </a:lnTo>
              <a:lnTo>
                <a:pt x="72542" y="368439"/>
              </a:lnTo>
              <a:lnTo>
                <a:pt x="74231" y="374243"/>
              </a:lnTo>
              <a:lnTo>
                <a:pt x="79032" y="379196"/>
              </a:lnTo>
              <a:lnTo>
                <a:pt x="86156" y="382536"/>
              </a:lnTo>
              <a:lnTo>
                <a:pt x="94881" y="383755"/>
              </a:lnTo>
              <a:lnTo>
                <a:pt x="103517" y="382549"/>
              </a:lnTo>
              <a:lnTo>
                <a:pt x="110604" y="379272"/>
              </a:lnTo>
              <a:lnTo>
                <a:pt x="112941" y="376910"/>
              </a:lnTo>
              <a:lnTo>
                <a:pt x="115417" y="374408"/>
              </a:lnTo>
              <a:lnTo>
                <a:pt x="117284" y="368439"/>
              </a:lnTo>
              <a:lnTo>
                <a:pt x="117284" y="328625"/>
              </a:lnTo>
              <a:lnTo>
                <a:pt x="122364" y="328625"/>
              </a:lnTo>
              <a:lnTo>
                <a:pt x="122364" y="323748"/>
              </a:lnTo>
            </a:path>
            <a:path w="918844" h="384175">
              <a:moveTo>
                <a:pt x="216230" y="323735"/>
              </a:moveTo>
              <a:lnTo>
                <a:pt x="199136" y="323735"/>
              </a:lnTo>
              <a:lnTo>
                <a:pt x="199136" y="328549"/>
              </a:lnTo>
              <a:lnTo>
                <a:pt x="204711" y="328549"/>
              </a:lnTo>
              <a:lnTo>
                <a:pt x="204711" y="363588"/>
              </a:lnTo>
              <a:lnTo>
                <a:pt x="204546" y="363588"/>
              </a:lnTo>
              <a:lnTo>
                <a:pt x="188061" y="340055"/>
              </a:lnTo>
              <a:lnTo>
                <a:pt x="176631" y="323735"/>
              </a:lnTo>
              <a:lnTo>
                <a:pt x="162979" y="323735"/>
              </a:lnTo>
              <a:lnTo>
                <a:pt x="162979" y="328549"/>
              </a:lnTo>
              <a:lnTo>
                <a:pt x="168046" y="328549"/>
              </a:lnTo>
              <a:lnTo>
                <a:pt x="168046" y="377583"/>
              </a:lnTo>
              <a:lnTo>
                <a:pt x="162979" y="377583"/>
              </a:lnTo>
              <a:lnTo>
                <a:pt x="162979" y="382397"/>
              </a:lnTo>
              <a:lnTo>
                <a:pt x="179806" y="382397"/>
              </a:lnTo>
              <a:lnTo>
                <a:pt x="179806" y="377583"/>
              </a:lnTo>
              <a:lnTo>
                <a:pt x="174485" y="377583"/>
              </a:lnTo>
              <a:lnTo>
                <a:pt x="174485" y="340055"/>
              </a:lnTo>
              <a:lnTo>
                <a:pt x="174650" y="340055"/>
              </a:lnTo>
              <a:lnTo>
                <a:pt x="196723" y="371919"/>
              </a:lnTo>
              <a:lnTo>
                <a:pt x="199136" y="375361"/>
              </a:lnTo>
              <a:lnTo>
                <a:pt x="202057" y="379222"/>
              </a:lnTo>
              <a:lnTo>
                <a:pt x="203771" y="382397"/>
              </a:lnTo>
              <a:lnTo>
                <a:pt x="211162" y="382397"/>
              </a:lnTo>
              <a:lnTo>
                <a:pt x="211162" y="363588"/>
              </a:lnTo>
              <a:lnTo>
                <a:pt x="211162" y="328549"/>
              </a:lnTo>
              <a:lnTo>
                <a:pt x="216230" y="328549"/>
              </a:lnTo>
              <a:lnTo>
                <a:pt x="216230" y="323735"/>
              </a:lnTo>
            </a:path>
            <a:path w="918844" h="384175">
              <a:moveTo>
                <a:pt x="281292" y="377583"/>
              </a:moveTo>
              <a:lnTo>
                <a:pt x="275704" y="377583"/>
              </a:lnTo>
              <a:lnTo>
                <a:pt x="275704" y="328549"/>
              </a:lnTo>
              <a:lnTo>
                <a:pt x="281114" y="328549"/>
              </a:lnTo>
              <a:lnTo>
                <a:pt x="281114" y="323735"/>
              </a:lnTo>
              <a:lnTo>
                <a:pt x="258013" y="323735"/>
              </a:lnTo>
              <a:lnTo>
                <a:pt x="258013" y="328549"/>
              </a:lnTo>
              <a:lnTo>
                <a:pt x="263601" y="328549"/>
              </a:lnTo>
              <a:lnTo>
                <a:pt x="263601" y="377583"/>
              </a:lnTo>
              <a:lnTo>
                <a:pt x="258013" y="377583"/>
              </a:lnTo>
              <a:lnTo>
                <a:pt x="258013" y="382397"/>
              </a:lnTo>
              <a:lnTo>
                <a:pt x="281292" y="382397"/>
              </a:lnTo>
              <a:lnTo>
                <a:pt x="281292" y="377583"/>
              </a:lnTo>
            </a:path>
            <a:path w="918844" h="384175">
              <a:moveTo>
                <a:pt x="282613" y="141300"/>
              </a:moveTo>
              <a:lnTo>
                <a:pt x="275196" y="98259"/>
              </a:lnTo>
              <a:lnTo>
                <a:pt x="254203" y="59677"/>
              </a:lnTo>
              <a:lnTo>
                <a:pt x="221538" y="28473"/>
              </a:lnTo>
              <a:lnTo>
                <a:pt x="179095" y="7607"/>
              </a:lnTo>
              <a:lnTo>
                <a:pt x="128778" y="0"/>
              </a:lnTo>
              <a:lnTo>
                <a:pt x="90551" y="4356"/>
              </a:lnTo>
              <a:lnTo>
                <a:pt x="55435" y="16941"/>
              </a:lnTo>
              <a:lnTo>
                <a:pt x="24803" y="37045"/>
              </a:lnTo>
              <a:lnTo>
                <a:pt x="0" y="63982"/>
              </a:lnTo>
              <a:lnTo>
                <a:pt x="20726" y="75641"/>
              </a:lnTo>
              <a:lnTo>
                <a:pt x="39192" y="53962"/>
              </a:lnTo>
              <a:lnTo>
                <a:pt x="60985" y="37985"/>
              </a:lnTo>
              <a:lnTo>
                <a:pt x="87795" y="28117"/>
              </a:lnTo>
              <a:lnTo>
                <a:pt x="121335" y="24739"/>
              </a:lnTo>
              <a:lnTo>
                <a:pt x="169964" y="37122"/>
              </a:lnTo>
              <a:lnTo>
                <a:pt x="200977" y="67487"/>
              </a:lnTo>
              <a:lnTo>
                <a:pt x="217385" y="105613"/>
              </a:lnTo>
              <a:lnTo>
                <a:pt x="222199" y="141300"/>
              </a:lnTo>
              <a:lnTo>
                <a:pt x="216344" y="180733"/>
              </a:lnTo>
              <a:lnTo>
                <a:pt x="198793" y="218440"/>
              </a:lnTo>
              <a:lnTo>
                <a:pt x="169595" y="246722"/>
              </a:lnTo>
              <a:lnTo>
                <a:pt x="128765" y="257860"/>
              </a:lnTo>
              <a:lnTo>
                <a:pt x="124498" y="257860"/>
              </a:lnTo>
              <a:lnTo>
                <a:pt x="124498" y="53251"/>
              </a:lnTo>
              <a:lnTo>
                <a:pt x="63944" y="72110"/>
              </a:lnTo>
              <a:lnTo>
                <a:pt x="63944" y="257860"/>
              </a:lnTo>
              <a:lnTo>
                <a:pt x="42265" y="257860"/>
              </a:lnTo>
              <a:lnTo>
                <a:pt x="42265" y="282600"/>
              </a:lnTo>
              <a:lnTo>
                <a:pt x="128778" y="282600"/>
              </a:lnTo>
              <a:lnTo>
                <a:pt x="177342" y="275386"/>
              </a:lnTo>
              <a:lnTo>
                <a:pt x="219570" y="255308"/>
              </a:lnTo>
              <a:lnTo>
                <a:pt x="252882" y="224701"/>
              </a:lnTo>
              <a:lnTo>
                <a:pt x="274751" y="185915"/>
              </a:lnTo>
              <a:lnTo>
                <a:pt x="282613" y="141300"/>
              </a:lnTo>
            </a:path>
            <a:path w="918844" h="384175">
              <a:moveTo>
                <a:pt x="379907" y="323583"/>
              </a:moveTo>
              <a:lnTo>
                <a:pt x="363258" y="323583"/>
              </a:lnTo>
              <a:lnTo>
                <a:pt x="363258" y="328295"/>
              </a:lnTo>
              <a:lnTo>
                <a:pt x="368617" y="328295"/>
              </a:lnTo>
              <a:lnTo>
                <a:pt x="354050" y="371678"/>
              </a:lnTo>
              <a:lnTo>
                <a:pt x="338988" y="328295"/>
              </a:lnTo>
              <a:lnTo>
                <a:pt x="343154" y="328295"/>
              </a:lnTo>
              <a:lnTo>
                <a:pt x="343154" y="323583"/>
              </a:lnTo>
              <a:lnTo>
                <a:pt x="322503" y="323583"/>
              </a:lnTo>
              <a:lnTo>
                <a:pt x="322503" y="328295"/>
              </a:lnTo>
              <a:lnTo>
                <a:pt x="325894" y="328295"/>
              </a:lnTo>
              <a:lnTo>
                <a:pt x="344322" y="382409"/>
              </a:lnTo>
              <a:lnTo>
                <a:pt x="357009" y="382409"/>
              </a:lnTo>
              <a:lnTo>
                <a:pt x="360718" y="371678"/>
              </a:lnTo>
              <a:lnTo>
                <a:pt x="375729" y="328295"/>
              </a:lnTo>
              <a:lnTo>
                <a:pt x="379907" y="328295"/>
              </a:lnTo>
              <a:lnTo>
                <a:pt x="379907" y="323583"/>
              </a:lnTo>
            </a:path>
            <a:path w="918844" h="384175">
              <a:moveTo>
                <a:pt x="427939" y="130276"/>
              </a:moveTo>
              <a:lnTo>
                <a:pt x="415518" y="130276"/>
              </a:lnTo>
              <a:lnTo>
                <a:pt x="413423" y="135851"/>
              </a:lnTo>
              <a:lnTo>
                <a:pt x="408762" y="133388"/>
              </a:lnTo>
              <a:lnTo>
                <a:pt x="399884" y="128943"/>
              </a:lnTo>
              <a:lnTo>
                <a:pt x="395465" y="127457"/>
              </a:lnTo>
              <a:lnTo>
                <a:pt x="386981" y="127457"/>
              </a:lnTo>
              <a:lnTo>
                <a:pt x="359041" y="157048"/>
              </a:lnTo>
              <a:lnTo>
                <a:pt x="357797" y="160972"/>
              </a:lnTo>
              <a:lnTo>
                <a:pt x="357009" y="163195"/>
              </a:lnTo>
              <a:lnTo>
                <a:pt x="357009" y="150482"/>
              </a:lnTo>
              <a:lnTo>
                <a:pt x="357009" y="126111"/>
              </a:lnTo>
              <a:lnTo>
                <a:pt x="300939" y="143814"/>
              </a:lnTo>
              <a:lnTo>
                <a:pt x="300939" y="153708"/>
              </a:lnTo>
              <a:lnTo>
                <a:pt x="311226" y="150482"/>
              </a:lnTo>
              <a:lnTo>
                <a:pt x="311226" y="271513"/>
              </a:lnTo>
              <a:lnTo>
                <a:pt x="300291" y="271513"/>
              </a:lnTo>
              <a:lnTo>
                <a:pt x="300291" y="282282"/>
              </a:lnTo>
              <a:lnTo>
                <a:pt x="372452" y="282282"/>
              </a:lnTo>
              <a:lnTo>
                <a:pt x="372452" y="271513"/>
              </a:lnTo>
              <a:lnTo>
                <a:pt x="361518" y="271513"/>
              </a:lnTo>
              <a:lnTo>
                <a:pt x="361518" y="185902"/>
              </a:lnTo>
              <a:lnTo>
                <a:pt x="365798" y="174637"/>
              </a:lnTo>
              <a:lnTo>
                <a:pt x="369785" y="168859"/>
              </a:lnTo>
              <a:lnTo>
                <a:pt x="375767" y="166738"/>
              </a:lnTo>
              <a:lnTo>
                <a:pt x="386029" y="166433"/>
              </a:lnTo>
              <a:lnTo>
                <a:pt x="395732" y="167322"/>
              </a:lnTo>
              <a:lnTo>
                <a:pt x="404114" y="169265"/>
              </a:lnTo>
              <a:lnTo>
                <a:pt x="410006" y="171221"/>
              </a:lnTo>
              <a:lnTo>
                <a:pt x="412229" y="172110"/>
              </a:lnTo>
              <a:lnTo>
                <a:pt x="414362" y="166433"/>
              </a:lnTo>
              <a:lnTo>
                <a:pt x="415582" y="163195"/>
              </a:lnTo>
              <a:lnTo>
                <a:pt x="425843" y="135851"/>
              </a:lnTo>
              <a:lnTo>
                <a:pt x="427939" y="130276"/>
              </a:lnTo>
            </a:path>
            <a:path w="918844" h="384175">
              <a:moveTo>
                <a:pt x="465861" y="369976"/>
              </a:moveTo>
              <a:lnTo>
                <a:pt x="461848" y="368287"/>
              </a:lnTo>
              <a:lnTo>
                <a:pt x="458800" y="372872"/>
              </a:lnTo>
              <a:lnTo>
                <a:pt x="454583" y="377596"/>
              </a:lnTo>
              <a:lnTo>
                <a:pt x="438162" y="377596"/>
              </a:lnTo>
              <a:lnTo>
                <a:pt x="438162" y="355841"/>
              </a:lnTo>
              <a:lnTo>
                <a:pt x="455053" y="355841"/>
              </a:lnTo>
              <a:lnTo>
                <a:pt x="455053" y="360705"/>
              </a:lnTo>
              <a:lnTo>
                <a:pt x="459854" y="360705"/>
              </a:lnTo>
              <a:lnTo>
                <a:pt x="459854" y="355841"/>
              </a:lnTo>
              <a:lnTo>
                <a:pt x="459854" y="350253"/>
              </a:lnTo>
              <a:lnTo>
                <a:pt x="459854" y="345363"/>
              </a:lnTo>
              <a:lnTo>
                <a:pt x="455053" y="345363"/>
              </a:lnTo>
              <a:lnTo>
                <a:pt x="455053" y="350253"/>
              </a:lnTo>
              <a:lnTo>
                <a:pt x="438162" y="350253"/>
              </a:lnTo>
              <a:lnTo>
                <a:pt x="438162" y="328561"/>
              </a:lnTo>
              <a:lnTo>
                <a:pt x="453885" y="328561"/>
              </a:lnTo>
              <a:lnTo>
                <a:pt x="458177" y="332498"/>
              </a:lnTo>
              <a:lnTo>
                <a:pt x="461441" y="336550"/>
              </a:lnTo>
              <a:lnTo>
                <a:pt x="464705" y="334568"/>
              </a:lnTo>
              <a:lnTo>
                <a:pt x="459549" y="323405"/>
              </a:lnTo>
              <a:lnTo>
                <a:pt x="456450" y="323659"/>
              </a:lnTo>
              <a:lnTo>
                <a:pt x="453364" y="323748"/>
              </a:lnTo>
              <a:lnTo>
                <a:pt x="421068" y="323748"/>
              </a:lnTo>
              <a:lnTo>
                <a:pt x="421068" y="328561"/>
              </a:lnTo>
              <a:lnTo>
                <a:pt x="426059" y="328561"/>
              </a:lnTo>
              <a:lnTo>
                <a:pt x="426059" y="377596"/>
              </a:lnTo>
              <a:lnTo>
                <a:pt x="421068" y="377596"/>
              </a:lnTo>
              <a:lnTo>
                <a:pt x="421068" y="382409"/>
              </a:lnTo>
              <a:lnTo>
                <a:pt x="456539" y="382409"/>
              </a:lnTo>
              <a:lnTo>
                <a:pt x="458431" y="382752"/>
              </a:lnTo>
              <a:lnTo>
                <a:pt x="459714" y="383095"/>
              </a:lnTo>
              <a:lnTo>
                <a:pt x="465861" y="369976"/>
              </a:lnTo>
            </a:path>
            <a:path w="918844" h="384175">
              <a:moveTo>
                <a:pt x="564134" y="377596"/>
              </a:moveTo>
              <a:lnTo>
                <a:pt x="559765" y="377596"/>
              </a:lnTo>
              <a:lnTo>
                <a:pt x="549529" y="355815"/>
              </a:lnTo>
              <a:lnTo>
                <a:pt x="548894" y="354469"/>
              </a:lnTo>
              <a:lnTo>
                <a:pt x="555967" y="351993"/>
              </a:lnTo>
              <a:lnTo>
                <a:pt x="557339" y="350431"/>
              </a:lnTo>
              <a:lnTo>
                <a:pt x="560920" y="346329"/>
              </a:lnTo>
              <a:lnTo>
                <a:pt x="560920" y="339737"/>
              </a:lnTo>
              <a:lnTo>
                <a:pt x="559346" y="333476"/>
              </a:lnTo>
              <a:lnTo>
                <a:pt x="555231" y="328587"/>
              </a:lnTo>
              <a:lnTo>
                <a:pt x="555053" y="328371"/>
              </a:lnTo>
              <a:lnTo>
                <a:pt x="548678" y="324929"/>
              </a:lnTo>
              <a:lnTo>
                <a:pt x="547865" y="324802"/>
              </a:lnTo>
              <a:lnTo>
                <a:pt x="547865" y="333476"/>
              </a:lnTo>
              <a:lnTo>
                <a:pt x="547865" y="345541"/>
              </a:lnTo>
              <a:lnTo>
                <a:pt x="542201" y="350431"/>
              </a:lnTo>
              <a:lnTo>
                <a:pt x="525284" y="350431"/>
              </a:lnTo>
              <a:lnTo>
                <a:pt x="525284" y="328587"/>
              </a:lnTo>
              <a:lnTo>
                <a:pt x="542201" y="328587"/>
              </a:lnTo>
              <a:lnTo>
                <a:pt x="547865" y="333476"/>
              </a:lnTo>
              <a:lnTo>
                <a:pt x="547865" y="324802"/>
              </a:lnTo>
              <a:lnTo>
                <a:pt x="540867" y="323672"/>
              </a:lnTo>
              <a:lnTo>
                <a:pt x="525284" y="323672"/>
              </a:lnTo>
              <a:lnTo>
                <a:pt x="508444" y="323621"/>
              </a:lnTo>
              <a:lnTo>
                <a:pt x="508444" y="328549"/>
              </a:lnTo>
              <a:lnTo>
                <a:pt x="513168" y="328549"/>
              </a:lnTo>
              <a:lnTo>
                <a:pt x="513168" y="377596"/>
              </a:lnTo>
              <a:lnTo>
                <a:pt x="508190" y="377596"/>
              </a:lnTo>
              <a:lnTo>
                <a:pt x="508190" y="382409"/>
              </a:lnTo>
              <a:lnTo>
                <a:pt x="530694" y="382409"/>
              </a:lnTo>
              <a:lnTo>
                <a:pt x="530694" y="377596"/>
              </a:lnTo>
              <a:lnTo>
                <a:pt x="525284" y="377596"/>
              </a:lnTo>
              <a:lnTo>
                <a:pt x="525284" y="355815"/>
              </a:lnTo>
              <a:lnTo>
                <a:pt x="535863" y="355815"/>
              </a:lnTo>
              <a:lnTo>
                <a:pt x="547395" y="382409"/>
              </a:lnTo>
              <a:lnTo>
                <a:pt x="564134" y="382409"/>
              </a:lnTo>
              <a:lnTo>
                <a:pt x="564134" y="377596"/>
              </a:lnTo>
            </a:path>
            <a:path w="918844" h="384175">
              <a:moveTo>
                <a:pt x="570763" y="271576"/>
              </a:moveTo>
              <a:lnTo>
                <a:pt x="560184" y="271576"/>
              </a:lnTo>
              <a:lnTo>
                <a:pt x="560184" y="265036"/>
              </a:lnTo>
              <a:lnTo>
                <a:pt x="560184" y="260705"/>
              </a:lnTo>
              <a:lnTo>
                <a:pt x="560184" y="212153"/>
              </a:lnTo>
              <a:lnTo>
                <a:pt x="560184" y="176530"/>
              </a:lnTo>
              <a:lnTo>
                <a:pt x="559409" y="165722"/>
              </a:lnTo>
              <a:lnTo>
                <a:pt x="557123" y="156235"/>
              </a:lnTo>
              <a:lnTo>
                <a:pt x="554101" y="149783"/>
              </a:lnTo>
              <a:lnTo>
                <a:pt x="553313" y="148094"/>
              </a:lnTo>
              <a:lnTo>
                <a:pt x="548005" y="141338"/>
              </a:lnTo>
              <a:lnTo>
                <a:pt x="544017" y="138290"/>
              </a:lnTo>
              <a:lnTo>
                <a:pt x="540092" y="135280"/>
              </a:lnTo>
              <a:lnTo>
                <a:pt x="530199" y="130937"/>
              </a:lnTo>
              <a:lnTo>
                <a:pt x="518388" y="128320"/>
              </a:lnTo>
              <a:lnTo>
                <a:pt x="504672" y="127444"/>
              </a:lnTo>
              <a:lnTo>
                <a:pt x="494588" y="127901"/>
              </a:lnTo>
              <a:lnTo>
                <a:pt x="484936" y="129235"/>
              </a:lnTo>
              <a:lnTo>
                <a:pt x="475856" y="131445"/>
              </a:lnTo>
              <a:lnTo>
                <a:pt x="467474" y="134493"/>
              </a:lnTo>
              <a:lnTo>
                <a:pt x="458673" y="138290"/>
              </a:lnTo>
              <a:lnTo>
                <a:pt x="461403" y="130276"/>
              </a:lnTo>
              <a:lnTo>
                <a:pt x="448881" y="130276"/>
              </a:lnTo>
              <a:lnTo>
                <a:pt x="434327" y="168884"/>
              </a:lnTo>
              <a:lnTo>
                <a:pt x="447281" y="173697"/>
              </a:lnTo>
              <a:lnTo>
                <a:pt x="447700" y="173139"/>
              </a:lnTo>
              <a:lnTo>
                <a:pt x="454240" y="164871"/>
              </a:lnTo>
              <a:lnTo>
                <a:pt x="462000" y="157353"/>
              </a:lnTo>
              <a:lnTo>
                <a:pt x="471792" y="151892"/>
              </a:lnTo>
              <a:lnTo>
                <a:pt x="484428" y="149783"/>
              </a:lnTo>
              <a:lnTo>
                <a:pt x="492391" y="149783"/>
              </a:lnTo>
              <a:lnTo>
                <a:pt x="498690" y="152044"/>
              </a:lnTo>
              <a:lnTo>
                <a:pt x="507631" y="160972"/>
              </a:lnTo>
              <a:lnTo>
                <a:pt x="509892" y="167284"/>
              </a:lnTo>
              <a:lnTo>
                <a:pt x="509892" y="193992"/>
              </a:lnTo>
              <a:lnTo>
                <a:pt x="509892" y="212153"/>
              </a:lnTo>
              <a:lnTo>
                <a:pt x="509778" y="245541"/>
              </a:lnTo>
              <a:lnTo>
                <a:pt x="509193" y="251752"/>
              </a:lnTo>
              <a:lnTo>
                <a:pt x="499478" y="259257"/>
              </a:lnTo>
              <a:lnTo>
                <a:pt x="494360" y="260705"/>
              </a:lnTo>
              <a:lnTo>
                <a:pt x="481545" y="260705"/>
              </a:lnTo>
              <a:lnTo>
                <a:pt x="476288" y="259143"/>
              </a:lnTo>
              <a:lnTo>
                <a:pt x="467080" y="252031"/>
              </a:lnTo>
              <a:lnTo>
                <a:pt x="464426" y="245541"/>
              </a:lnTo>
              <a:lnTo>
                <a:pt x="464426" y="236791"/>
              </a:lnTo>
              <a:lnTo>
                <a:pt x="466801" y="226923"/>
              </a:lnTo>
              <a:lnTo>
                <a:pt x="473443" y="219125"/>
              </a:lnTo>
              <a:lnTo>
                <a:pt x="483539" y="213995"/>
              </a:lnTo>
              <a:lnTo>
                <a:pt x="496316" y="212153"/>
              </a:lnTo>
              <a:lnTo>
                <a:pt x="509892" y="212153"/>
              </a:lnTo>
              <a:lnTo>
                <a:pt x="509892" y="193992"/>
              </a:lnTo>
              <a:lnTo>
                <a:pt x="461606" y="193992"/>
              </a:lnTo>
              <a:lnTo>
                <a:pt x="452310" y="194779"/>
              </a:lnTo>
              <a:lnTo>
                <a:pt x="417931" y="223012"/>
              </a:lnTo>
              <a:lnTo>
                <a:pt x="414172" y="245541"/>
              </a:lnTo>
              <a:lnTo>
                <a:pt x="414909" y="253707"/>
              </a:lnTo>
              <a:lnTo>
                <a:pt x="441579" y="283946"/>
              </a:lnTo>
              <a:lnTo>
                <a:pt x="460971" y="287134"/>
              </a:lnTo>
              <a:lnTo>
                <a:pt x="473824" y="285584"/>
              </a:lnTo>
              <a:lnTo>
                <a:pt x="485140" y="281520"/>
              </a:lnTo>
              <a:lnTo>
                <a:pt x="495084" y="275818"/>
              </a:lnTo>
              <a:lnTo>
                <a:pt x="503834" y="269316"/>
              </a:lnTo>
              <a:lnTo>
                <a:pt x="509155" y="265036"/>
              </a:lnTo>
              <a:lnTo>
                <a:pt x="508914" y="282346"/>
              </a:lnTo>
              <a:lnTo>
                <a:pt x="570763" y="282346"/>
              </a:lnTo>
              <a:lnTo>
                <a:pt x="570763" y="271576"/>
              </a:lnTo>
            </a:path>
            <a:path w="918844" h="384175">
              <a:moveTo>
                <a:pt x="643839" y="362991"/>
              </a:moveTo>
              <a:lnTo>
                <a:pt x="638784" y="351942"/>
              </a:lnTo>
              <a:lnTo>
                <a:pt x="627659" y="346227"/>
              </a:lnTo>
              <a:lnTo>
                <a:pt x="616521" y="341960"/>
              </a:lnTo>
              <a:lnTo>
                <a:pt x="611466" y="335254"/>
              </a:lnTo>
              <a:lnTo>
                <a:pt x="611466" y="329590"/>
              </a:lnTo>
              <a:lnTo>
                <a:pt x="615937" y="327964"/>
              </a:lnTo>
              <a:lnTo>
                <a:pt x="627951" y="327964"/>
              </a:lnTo>
              <a:lnTo>
                <a:pt x="633882" y="333108"/>
              </a:lnTo>
              <a:lnTo>
                <a:pt x="636371" y="336283"/>
              </a:lnTo>
              <a:lnTo>
                <a:pt x="642099" y="327964"/>
              </a:lnTo>
              <a:lnTo>
                <a:pt x="643166" y="326415"/>
              </a:lnTo>
              <a:lnTo>
                <a:pt x="643407" y="326072"/>
              </a:lnTo>
              <a:lnTo>
                <a:pt x="639889" y="323748"/>
              </a:lnTo>
              <a:lnTo>
                <a:pt x="637578" y="326415"/>
              </a:lnTo>
              <a:lnTo>
                <a:pt x="634314" y="324434"/>
              </a:lnTo>
              <a:lnTo>
                <a:pt x="628992" y="322376"/>
              </a:lnTo>
              <a:lnTo>
                <a:pt x="623404" y="322376"/>
              </a:lnTo>
              <a:lnTo>
                <a:pt x="615759" y="323494"/>
              </a:lnTo>
              <a:lnTo>
                <a:pt x="609168" y="326821"/>
              </a:lnTo>
              <a:lnTo>
                <a:pt x="604545" y="332333"/>
              </a:lnTo>
              <a:lnTo>
                <a:pt x="602792" y="339979"/>
              </a:lnTo>
              <a:lnTo>
                <a:pt x="607999" y="350278"/>
              </a:lnTo>
              <a:lnTo>
                <a:pt x="619455" y="355688"/>
              </a:lnTo>
              <a:lnTo>
                <a:pt x="630910" y="360235"/>
              </a:lnTo>
              <a:lnTo>
                <a:pt x="636117" y="367982"/>
              </a:lnTo>
              <a:lnTo>
                <a:pt x="636117" y="373392"/>
              </a:lnTo>
              <a:lnTo>
                <a:pt x="633539" y="376656"/>
              </a:lnTo>
              <a:lnTo>
                <a:pt x="617131" y="376656"/>
              </a:lnTo>
              <a:lnTo>
                <a:pt x="609663" y="369354"/>
              </a:lnTo>
              <a:lnTo>
                <a:pt x="605282" y="364286"/>
              </a:lnTo>
              <a:lnTo>
                <a:pt x="597636" y="374167"/>
              </a:lnTo>
              <a:lnTo>
                <a:pt x="603389" y="379145"/>
              </a:lnTo>
              <a:lnTo>
                <a:pt x="610692" y="383781"/>
              </a:lnTo>
              <a:lnTo>
                <a:pt x="620915" y="383781"/>
              </a:lnTo>
              <a:lnTo>
                <a:pt x="631850" y="381889"/>
              </a:lnTo>
              <a:lnTo>
                <a:pt x="638911" y="376999"/>
              </a:lnTo>
              <a:lnTo>
                <a:pt x="639102" y="376656"/>
              </a:lnTo>
              <a:lnTo>
                <a:pt x="642708" y="370293"/>
              </a:lnTo>
              <a:lnTo>
                <a:pt x="643839" y="362991"/>
              </a:lnTo>
            </a:path>
            <a:path w="918844" h="384175">
              <a:moveTo>
                <a:pt x="706310" y="377583"/>
              </a:moveTo>
              <a:lnTo>
                <a:pt x="700722" y="377583"/>
              </a:lnTo>
              <a:lnTo>
                <a:pt x="700722" y="328549"/>
              </a:lnTo>
              <a:lnTo>
                <a:pt x="706132" y="328549"/>
              </a:lnTo>
              <a:lnTo>
                <a:pt x="706132" y="323735"/>
              </a:lnTo>
              <a:lnTo>
                <a:pt x="683031" y="323735"/>
              </a:lnTo>
              <a:lnTo>
                <a:pt x="683031" y="328549"/>
              </a:lnTo>
              <a:lnTo>
                <a:pt x="688606" y="328549"/>
              </a:lnTo>
              <a:lnTo>
                <a:pt x="688606" y="377583"/>
              </a:lnTo>
              <a:lnTo>
                <a:pt x="683031" y="377583"/>
              </a:lnTo>
              <a:lnTo>
                <a:pt x="683031" y="382397"/>
              </a:lnTo>
              <a:lnTo>
                <a:pt x="706310" y="382397"/>
              </a:lnTo>
              <a:lnTo>
                <a:pt x="706310" y="377583"/>
              </a:lnTo>
            </a:path>
            <a:path w="918844" h="384175">
              <a:moveTo>
                <a:pt x="773163" y="271576"/>
              </a:moveTo>
              <a:lnTo>
                <a:pt x="763587" y="271576"/>
              </a:lnTo>
              <a:lnTo>
                <a:pt x="718769" y="215988"/>
              </a:lnTo>
              <a:lnTo>
                <a:pt x="702830" y="196202"/>
              </a:lnTo>
              <a:lnTo>
                <a:pt x="694423" y="185775"/>
              </a:lnTo>
              <a:lnTo>
                <a:pt x="746086" y="138353"/>
              </a:lnTo>
              <a:lnTo>
                <a:pt x="757364" y="138353"/>
              </a:lnTo>
              <a:lnTo>
                <a:pt x="757364" y="127584"/>
              </a:lnTo>
              <a:lnTo>
                <a:pt x="726630" y="127584"/>
              </a:lnTo>
              <a:lnTo>
                <a:pt x="650913" y="196202"/>
              </a:lnTo>
              <a:lnTo>
                <a:pt x="650913" y="98933"/>
              </a:lnTo>
              <a:lnTo>
                <a:pt x="650913" y="72504"/>
              </a:lnTo>
              <a:lnTo>
                <a:pt x="591172" y="91338"/>
              </a:lnTo>
              <a:lnTo>
                <a:pt x="591172" y="101777"/>
              </a:lnTo>
              <a:lnTo>
                <a:pt x="600621" y="98933"/>
              </a:lnTo>
              <a:lnTo>
                <a:pt x="600621" y="271576"/>
              </a:lnTo>
              <a:lnTo>
                <a:pt x="591312" y="271576"/>
              </a:lnTo>
              <a:lnTo>
                <a:pt x="591312" y="282333"/>
              </a:lnTo>
              <a:lnTo>
                <a:pt x="660120" y="282333"/>
              </a:lnTo>
              <a:lnTo>
                <a:pt x="660120" y="271576"/>
              </a:lnTo>
              <a:lnTo>
                <a:pt x="650913" y="271576"/>
              </a:lnTo>
              <a:lnTo>
                <a:pt x="650913" y="225704"/>
              </a:lnTo>
              <a:lnTo>
                <a:pt x="661492" y="215988"/>
              </a:lnTo>
              <a:lnTo>
                <a:pt x="710298" y="282333"/>
              </a:lnTo>
              <a:lnTo>
                <a:pt x="773163" y="282333"/>
              </a:lnTo>
              <a:lnTo>
                <a:pt x="773163" y="271576"/>
              </a:lnTo>
            </a:path>
            <a:path w="918844" h="384175">
              <a:moveTo>
                <a:pt x="794321" y="338086"/>
              </a:moveTo>
              <a:lnTo>
                <a:pt x="792530" y="328561"/>
              </a:lnTo>
              <a:lnTo>
                <a:pt x="791616" y="323748"/>
              </a:lnTo>
              <a:lnTo>
                <a:pt x="749185" y="323748"/>
              </a:lnTo>
              <a:lnTo>
                <a:pt x="746480" y="338086"/>
              </a:lnTo>
              <a:lnTo>
                <a:pt x="750697" y="338086"/>
              </a:lnTo>
              <a:lnTo>
                <a:pt x="751116" y="335432"/>
              </a:lnTo>
              <a:lnTo>
                <a:pt x="753186" y="328561"/>
              </a:lnTo>
              <a:lnTo>
                <a:pt x="764349" y="328561"/>
              </a:lnTo>
              <a:lnTo>
                <a:pt x="764349" y="377596"/>
              </a:lnTo>
              <a:lnTo>
                <a:pt x="758329" y="377596"/>
              </a:lnTo>
              <a:lnTo>
                <a:pt x="758329" y="382409"/>
              </a:lnTo>
              <a:lnTo>
                <a:pt x="782561" y="382409"/>
              </a:lnTo>
              <a:lnTo>
                <a:pt x="782561" y="377596"/>
              </a:lnTo>
              <a:lnTo>
                <a:pt x="776452" y="377596"/>
              </a:lnTo>
              <a:lnTo>
                <a:pt x="776452" y="328561"/>
              </a:lnTo>
              <a:lnTo>
                <a:pt x="787628" y="328561"/>
              </a:lnTo>
              <a:lnTo>
                <a:pt x="789686" y="335432"/>
              </a:lnTo>
              <a:lnTo>
                <a:pt x="790117" y="338086"/>
              </a:lnTo>
              <a:lnTo>
                <a:pt x="794321" y="338086"/>
              </a:lnTo>
            </a:path>
            <a:path w="918844" h="384175">
              <a:moveTo>
                <a:pt x="890968" y="323735"/>
              </a:moveTo>
              <a:lnTo>
                <a:pt x="873874" y="323735"/>
              </a:lnTo>
              <a:lnTo>
                <a:pt x="873874" y="328549"/>
              </a:lnTo>
              <a:lnTo>
                <a:pt x="879716" y="328549"/>
              </a:lnTo>
              <a:lnTo>
                <a:pt x="866571" y="353974"/>
              </a:lnTo>
              <a:lnTo>
                <a:pt x="852741" y="328549"/>
              </a:lnTo>
              <a:lnTo>
                <a:pt x="859358" y="328549"/>
              </a:lnTo>
              <a:lnTo>
                <a:pt x="859358" y="323735"/>
              </a:lnTo>
              <a:lnTo>
                <a:pt x="835139" y="323735"/>
              </a:lnTo>
              <a:lnTo>
                <a:pt x="835139" y="328549"/>
              </a:lnTo>
              <a:lnTo>
                <a:pt x="839609" y="328549"/>
              </a:lnTo>
              <a:lnTo>
                <a:pt x="857948" y="362381"/>
              </a:lnTo>
              <a:lnTo>
                <a:pt x="857948" y="377545"/>
              </a:lnTo>
              <a:lnTo>
                <a:pt x="850036" y="377545"/>
              </a:lnTo>
              <a:lnTo>
                <a:pt x="850036" y="382422"/>
              </a:lnTo>
              <a:lnTo>
                <a:pt x="877900" y="382422"/>
              </a:lnTo>
              <a:lnTo>
                <a:pt x="877900" y="377545"/>
              </a:lnTo>
              <a:lnTo>
                <a:pt x="870102" y="377545"/>
              </a:lnTo>
              <a:lnTo>
                <a:pt x="870102" y="360743"/>
              </a:lnTo>
              <a:lnTo>
                <a:pt x="873582" y="353974"/>
              </a:lnTo>
              <a:lnTo>
                <a:pt x="886675" y="328549"/>
              </a:lnTo>
              <a:lnTo>
                <a:pt x="890968" y="328549"/>
              </a:lnTo>
              <a:lnTo>
                <a:pt x="890968" y="323735"/>
              </a:lnTo>
            </a:path>
            <a:path w="918844" h="384175">
              <a:moveTo>
                <a:pt x="918502" y="212026"/>
              </a:moveTo>
              <a:lnTo>
                <a:pt x="896429" y="148259"/>
              </a:lnTo>
              <a:lnTo>
                <a:pt x="868591" y="130289"/>
              </a:lnTo>
              <a:lnTo>
                <a:pt x="868591" y="194691"/>
              </a:lnTo>
              <a:lnTo>
                <a:pt x="817232" y="194691"/>
              </a:lnTo>
              <a:lnTo>
                <a:pt x="819416" y="169189"/>
              </a:lnTo>
              <a:lnTo>
                <a:pt x="825195" y="152171"/>
              </a:lnTo>
              <a:lnTo>
                <a:pt x="833412" y="142659"/>
              </a:lnTo>
              <a:lnTo>
                <a:pt x="842911" y="139700"/>
              </a:lnTo>
              <a:lnTo>
                <a:pt x="852411" y="142659"/>
              </a:lnTo>
              <a:lnTo>
                <a:pt x="860628" y="152171"/>
              </a:lnTo>
              <a:lnTo>
                <a:pt x="866406" y="169189"/>
              </a:lnTo>
              <a:lnTo>
                <a:pt x="868591" y="194691"/>
              </a:lnTo>
              <a:lnTo>
                <a:pt x="868591" y="130289"/>
              </a:lnTo>
              <a:lnTo>
                <a:pt x="813358" y="131813"/>
              </a:lnTo>
              <a:lnTo>
                <a:pt x="772947" y="176212"/>
              </a:lnTo>
              <a:lnTo>
                <a:pt x="766978" y="207632"/>
              </a:lnTo>
              <a:lnTo>
                <a:pt x="776122" y="247116"/>
              </a:lnTo>
              <a:lnTo>
                <a:pt x="798588" y="270332"/>
              </a:lnTo>
              <a:lnTo>
                <a:pt x="826973" y="281317"/>
              </a:lnTo>
              <a:lnTo>
                <a:pt x="853884" y="284073"/>
              </a:lnTo>
              <a:lnTo>
                <a:pt x="872680" y="281279"/>
              </a:lnTo>
              <a:lnTo>
                <a:pt x="889774" y="274256"/>
              </a:lnTo>
              <a:lnTo>
                <a:pt x="901331" y="266420"/>
              </a:lnTo>
              <a:lnTo>
                <a:pt x="903338" y="265074"/>
              </a:lnTo>
              <a:lnTo>
                <a:pt x="911517" y="255816"/>
              </a:lnTo>
              <a:lnTo>
                <a:pt x="906843" y="247789"/>
              </a:lnTo>
              <a:lnTo>
                <a:pt x="898728" y="254736"/>
              </a:lnTo>
              <a:lnTo>
                <a:pt x="889215" y="260692"/>
              </a:lnTo>
              <a:lnTo>
                <a:pt x="877544" y="264858"/>
              </a:lnTo>
              <a:lnTo>
                <a:pt x="862914" y="266420"/>
              </a:lnTo>
              <a:lnTo>
                <a:pt x="844118" y="263296"/>
              </a:lnTo>
              <a:lnTo>
                <a:pt x="829589" y="253555"/>
              </a:lnTo>
              <a:lnTo>
                <a:pt x="820229" y="236651"/>
              </a:lnTo>
              <a:lnTo>
                <a:pt x="816902" y="212026"/>
              </a:lnTo>
              <a:lnTo>
                <a:pt x="918502" y="212026"/>
              </a:lnTo>
            </a:path>
          </a:pathLst>
        </a:custGeom>
        <a:solidFill>
          <a:srgbClr val="005596"/>
        </a:solidFill>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rake.edu/residencelife/mealpl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tabSelected="1" zoomScaleNormal="100" workbookViewId="0">
      <selection activeCell="M20" sqref="M20"/>
    </sheetView>
  </sheetViews>
  <sheetFormatPr defaultColWidth="9.33203125" defaultRowHeight="12.75" x14ac:dyDescent="0.2"/>
  <cols>
    <col min="1" max="1" width="56" style="2" customWidth="1"/>
    <col min="2" max="2" width="21.83203125" style="2" customWidth="1"/>
    <col min="3" max="3" width="25.83203125" style="2" customWidth="1"/>
    <col min="4" max="4" width="10.1640625" style="2" customWidth="1"/>
    <col min="5" max="5" width="2.6640625" style="2" customWidth="1"/>
    <col min="6" max="6" width="2.83203125" style="2" customWidth="1"/>
    <col min="7" max="7" width="3.33203125" style="2" customWidth="1"/>
    <col min="8" max="8" width="12.33203125" style="2" customWidth="1"/>
    <col min="9" max="16384" width="9.33203125" style="2"/>
  </cols>
  <sheetData>
    <row r="1" spans="1:8" ht="18.75" customHeight="1" x14ac:dyDescent="0.2">
      <c r="A1" s="61" t="s">
        <v>76</v>
      </c>
      <c r="B1" s="62"/>
      <c r="C1" s="62"/>
      <c r="D1" s="62"/>
      <c r="E1" s="62"/>
      <c r="F1" s="62"/>
      <c r="G1" s="62"/>
      <c r="H1" s="63"/>
    </row>
    <row r="2" spans="1:8" ht="30.75" customHeight="1" x14ac:dyDescent="0.2">
      <c r="A2" s="64"/>
      <c r="B2" s="65"/>
      <c r="C2" s="65"/>
      <c r="D2" s="65"/>
      <c r="E2" s="65"/>
      <c r="F2" s="65"/>
      <c r="G2" s="65"/>
      <c r="H2" s="66"/>
    </row>
    <row r="3" spans="1:8" ht="13.5" customHeight="1" x14ac:dyDescent="0.2">
      <c r="A3" s="67"/>
      <c r="B3" s="68"/>
      <c r="C3" s="68"/>
      <c r="D3" s="68"/>
      <c r="E3" s="68"/>
      <c r="F3" s="68"/>
      <c r="G3" s="68"/>
      <c r="H3" s="69"/>
    </row>
    <row r="4" spans="1:8" ht="21" customHeight="1" x14ac:dyDescent="0.2">
      <c r="A4" s="29" t="s">
        <v>75</v>
      </c>
      <c r="B4" s="30"/>
      <c r="C4" s="30"/>
      <c r="D4" s="30"/>
      <c r="E4" s="30"/>
      <c r="F4" s="30"/>
      <c r="G4" s="30"/>
      <c r="H4" s="31"/>
    </row>
    <row r="5" spans="1:8" ht="21" customHeight="1" x14ac:dyDescent="0.2">
      <c r="A5" s="29"/>
      <c r="B5" s="30"/>
      <c r="C5" s="30"/>
      <c r="D5" s="30"/>
      <c r="E5" s="30"/>
      <c r="F5" s="30"/>
      <c r="G5" s="30"/>
      <c r="H5" s="31"/>
    </row>
    <row r="6" spans="1:8" ht="44.25" customHeight="1" x14ac:dyDescent="0.2">
      <c r="A6" s="29"/>
      <c r="B6" s="30"/>
      <c r="C6" s="30"/>
      <c r="D6" s="30"/>
      <c r="E6" s="30"/>
      <c r="F6" s="30"/>
      <c r="G6" s="30"/>
      <c r="H6" s="31"/>
    </row>
    <row r="7" spans="1:8" ht="9.9499999999999993" customHeight="1" thickBot="1" x14ac:dyDescent="0.25">
      <c r="A7" s="70"/>
      <c r="B7" s="71"/>
      <c r="C7" s="71"/>
      <c r="D7" s="71"/>
      <c r="E7" s="71"/>
      <c r="F7" s="71"/>
      <c r="G7" s="71"/>
      <c r="H7" s="72"/>
    </row>
    <row r="8" spans="1:8" ht="18.75" x14ac:dyDescent="0.2">
      <c r="A8" s="55" t="s">
        <v>0</v>
      </c>
      <c r="B8" s="56"/>
      <c r="C8" s="56"/>
      <c r="D8" s="56"/>
      <c r="E8" s="56"/>
      <c r="F8" s="56"/>
      <c r="G8" s="56"/>
      <c r="H8" s="57"/>
    </row>
    <row r="9" spans="1:8" ht="15.75" customHeight="1" x14ac:dyDescent="0.2">
      <c r="A9" s="3" t="s">
        <v>1</v>
      </c>
      <c r="B9" s="35" t="s">
        <v>2</v>
      </c>
      <c r="C9" s="36"/>
      <c r="D9" s="36"/>
      <c r="E9" s="36"/>
      <c r="F9" s="36"/>
      <c r="G9" s="37"/>
      <c r="H9" s="4" t="s">
        <v>3</v>
      </c>
    </row>
    <row r="10" spans="1:8" ht="15.75" customHeight="1" x14ac:dyDescent="0.2">
      <c r="A10" s="20" t="s">
        <v>4</v>
      </c>
      <c r="B10" s="38"/>
      <c r="C10" s="38"/>
      <c r="D10" s="5"/>
      <c r="E10" s="6"/>
      <c r="F10" s="6"/>
      <c r="G10" s="6"/>
      <c r="H10" s="7" t="str">
        <f>_xlfn.IFNA(VLOOKUP(B10,'costs lookup'!A:B,2,FALSE),"")</f>
        <v/>
      </c>
    </row>
    <row r="11" spans="1:8" ht="15.75" customHeight="1" x14ac:dyDescent="0.2">
      <c r="A11" s="58" t="s">
        <v>47</v>
      </c>
      <c r="B11" s="59"/>
      <c r="C11" s="59"/>
      <c r="D11" s="59"/>
      <c r="E11" s="59"/>
      <c r="F11" s="59"/>
      <c r="G11" s="60"/>
      <c r="H11" s="8" t="str">
        <f>_xlfn.IFNA(VLOOKUP(B10,'costs lookup'!A:C,3,FALSE),"")</f>
        <v/>
      </c>
    </row>
    <row r="12" spans="1:8" ht="15.75" customHeight="1" thickBot="1" x14ac:dyDescent="0.25">
      <c r="A12" s="28" t="s">
        <v>72</v>
      </c>
      <c r="B12" s="73"/>
      <c r="C12" s="73"/>
      <c r="D12" s="73"/>
      <c r="E12" s="73"/>
      <c r="F12" s="73"/>
      <c r="G12" s="74"/>
      <c r="H12" s="27" t="str">
        <f>_xlfn.IFNA(IF(B10="New Bright College (Year 1)",VLOOKUP(B12,'costs lookup'!F:G,2,FALSE),IF(B10="Cont Bright College (Year 2)",VLOOKUP(B12,'costs lookup'!F:H,3,FALSE),"")),"")</f>
        <v/>
      </c>
    </row>
    <row r="13" spans="1:8" ht="19.5" thickBot="1" x14ac:dyDescent="0.25">
      <c r="A13" s="39" t="s">
        <v>5</v>
      </c>
      <c r="B13" s="40"/>
      <c r="C13" s="40"/>
      <c r="D13" s="41">
        <f>SUM(H10,H11,H12)</f>
        <v>0</v>
      </c>
      <c r="E13" s="42"/>
      <c r="F13" s="42"/>
      <c r="G13" s="42"/>
      <c r="H13" s="43"/>
    </row>
    <row r="14" spans="1:8" ht="9.9499999999999993" customHeight="1" thickBot="1" x14ac:dyDescent="0.25">
      <c r="A14" s="46"/>
      <c r="B14" s="47"/>
      <c r="C14" s="47"/>
      <c r="D14" s="47"/>
      <c r="E14" s="47"/>
      <c r="F14" s="47"/>
      <c r="G14" s="47"/>
      <c r="H14" s="48"/>
    </row>
    <row r="15" spans="1:8" ht="18.75" x14ac:dyDescent="0.2">
      <c r="A15" s="55" t="s">
        <v>6</v>
      </c>
      <c r="B15" s="56"/>
      <c r="C15" s="56"/>
      <c r="D15" s="56"/>
      <c r="E15" s="56"/>
      <c r="F15" s="56"/>
      <c r="G15" s="56"/>
      <c r="H15" s="57"/>
    </row>
    <row r="16" spans="1:8" ht="36" customHeight="1" thickBot="1" x14ac:dyDescent="0.25">
      <c r="A16" s="75" t="s">
        <v>7</v>
      </c>
      <c r="B16" s="76"/>
      <c r="C16" s="76"/>
      <c r="D16" s="76"/>
      <c r="E16" s="76"/>
      <c r="F16" s="76"/>
      <c r="G16" s="76"/>
      <c r="H16" s="77"/>
    </row>
    <row r="17" spans="1:8" ht="19.5" thickBot="1" x14ac:dyDescent="0.25">
      <c r="A17" s="39" t="s">
        <v>8</v>
      </c>
      <c r="B17" s="110"/>
      <c r="C17" s="110"/>
      <c r="D17" s="111"/>
      <c r="E17" s="112"/>
      <c r="F17" s="112"/>
      <c r="G17" s="112"/>
      <c r="H17" s="113"/>
    </row>
    <row r="18" spans="1:8" ht="9.9499999999999993" customHeight="1" x14ac:dyDescent="0.2">
      <c r="A18" s="46"/>
      <c r="B18" s="47"/>
      <c r="C18" s="47"/>
      <c r="D18" s="47"/>
      <c r="E18" s="47"/>
      <c r="F18" s="47"/>
      <c r="G18" s="47"/>
      <c r="H18" s="48"/>
    </row>
    <row r="19" spans="1:8" s="9" customFormat="1" ht="18.75" x14ac:dyDescent="0.2">
      <c r="A19" s="49" t="s">
        <v>9</v>
      </c>
      <c r="B19" s="50"/>
      <c r="C19" s="50"/>
      <c r="D19" s="50"/>
      <c r="E19" s="50"/>
      <c r="F19" s="50"/>
      <c r="G19" s="50"/>
      <c r="H19" s="51"/>
    </row>
    <row r="20" spans="1:8" s="9" customFormat="1" ht="15.75" customHeight="1" x14ac:dyDescent="0.2">
      <c r="A20" s="10" t="s">
        <v>10</v>
      </c>
      <c r="B20" s="21" t="s">
        <v>11</v>
      </c>
      <c r="C20" s="78" t="s">
        <v>12</v>
      </c>
      <c r="D20" s="78"/>
      <c r="E20" s="52" t="s">
        <v>13</v>
      </c>
      <c r="F20" s="52"/>
      <c r="G20" s="52"/>
      <c r="H20" s="52"/>
    </row>
    <row r="21" spans="1:8" s="9" customFormat="1" ht="15.75" x14ac:dyDescent="0.2">
      <c r="A21" s="11" t="s">
        <v>14</v>
      </c>
      <c r="B21" s="1"/>
      <c r="C21" s="99" t="s">
        <v>15</v>
      </c>
      <c r="D21" s="99"/>
      <c r="E21" s="53">
        <f>B21</f>
        <v>0</v>
      </c>
      <c r="F21" s="53"/>
      <c r="G21" s="53"/>
      <c r="H21" s="53"/>
    </row>
    <row r="22" spans="1:8" s="9" customFormat="1" ht="15.75" x14ac:dyDescent="0.2">
      <c r="A22" s="11" t="s">
        <v>16</v>
      </c>
      <c r="B22" s="1"/>
      <c r="C22" s="54">
        <v>1.057E-2</v>
      </c>
      <c r="D22" s="54"/>
      <c r="E22" s="53">
        <f>B22*(1-C22)</f>
        <v>0</v>
      </c>
      <c r="F22" s="53"/>
      <c r="G22" s="53"/>
      <c r="H22" s="53"/>
    </row>
    <row r="23" spans="1:8" s="9" customFormat="1" ht="16.5" thickBot="1" x14ac:dyDescent="0.25">
      <c r="A23" s="11" t="s">
        <v>17</v>
      </c>
      <c r="B23" s="1"/>
      <c r="C23" s="54">
        <v>1.057E-2</v>
      </c>
      <c r="D23" s="54"/>
      <c r="E23" s="53">
        <f>B23*(1-C23)</f>
        <v>0</v>
      </c>
      <c r="F23" s="53"/>
      <c r="G23" s="53"/>
      <c r="H23" s="53"/>
    </row>
    <row r="24" spans="1:8" ht="19.5" thickBot="1" x14ac:dyDescent="0.25">
      <c r="A24" s="108" t="s">
        <v>18</v>
      </c>
      <c r="B24" s="109"/>
      <c r="C24" s="109"/>
      <c r="D24" s="44">
        <f>SUM(D21:H23)</f>
        <v>0</v>
      </c>
      <c r="E24" s="44"/>
      <c r="F24" s="44"/>
      <c r="G24" s="44"/>
      <c r="H24" s="45"/>
    </row>
    <row r="25" spans="1:8" ht="9.9499999999999993" customHeight="1" x14ac:dyDescent="0.2">
      <c r="A25" s="46"/>
      <c r="B25" s="47"/>
      <c r="C25" s="47"/>
      <c r="D25" s="47"/>
      <c r="E25" s="47"/>
      <c r="F25" s="47"/>
      <c r="G25" s="47"/>
      <c r="H25" s="48"/>
    </row>
    <row r="26" spans="1:8" s="9" customFormat="1" ht="18.75" x14ac:dyDescent="0.2">
      <c r="A26" s="49" t="s">
        <v>19</v>
      </c>
      <c r="B26" s="50"/>
      <c r="C26" s="50"/>
      <c r="D26" s="50"/>
      <c r="E26" s="50"/>
      <c r="F26" s="50"/>
      <c r="G26" s="50"/>
      <c r="H26" s="51"/>
    </row>
    <row r="27" spans="1:8" s="12" customFormat="1" ht="15.75" customHeight="1" x14ac:dyDescent="0.2">
      <c r="A27" s="126" t="s">
        <v>20</v>
      </c>
      <c r="B27" s="127"/>
      <c r="C27" s="127"/>
      <c r="D27" s="120"/>
      <c r="E27" s="120"/>
      <c r="F27" s="120"/>
      <c r="G27" s="120"/>
      <c r="H27" s="121"/>
    </row>
    <row r="28" spans="1:8" s="12" customFormat="1" ht="15.75" customHeight="1" x14ac:dyDescent="0.2">
      <c r="A28" s="126" t="s">
        <v>21</v>
      </c>
      <c r="B28" s="127"/>
      <c r="C28" s="127"/>
      <c r="D28" s="120"/>
      <c r="E28" s="120"/>
      <c r="F28" s="120"/>
      <c r="G28" s="120"/>
      <c r="H28" s="121"/>
    </row>
    <row r="29" spans="1:8" s="12" customFormat="1" ht="15.75" customHeight="1" thickBot="1" x14ac:dyDescent="0.25">
      <c r="A29" s="82" t="s">
        <v>22</v>
      </c>
      <c r="B29" s="83"/>
      <c r="C29" s="83"/>
      <c r="D29" s="124"/>
      <c r="E29" s="124"/>
      <c r="F29" s="124"/>
      <c r="G29" s="124"/>
      <c r="H29" s="125"/>
    </row>
    <row r="30" spans="1:8" s="9" customFormat="1" ht="19.5" thickBot="1" x14ac:dyDescent="0.25">
      <c r="A30" s="84" t="s">
        <v>23</v>
      </c>
      <c r="B30" s="85"/>
      <c r="C30" s="85"/>
      <c r="D30" s="122">
        <f>SUM(D27:H28,D29)</f>
        <v>0</v>
      </c>
      <c r="E30" s="122"/>
      <c r="F30" s="122"/>
      <c r="G30" s="122"/>
      <c r="H30" s="123"/>
    </row>
    <row r="31" spans="1:8" s="9" customFormat="1" ht="9.9499999999999993" customHeight="1" thickBot="1" x14ac:dyDescent="0.25">
      <c r="A31" s="100"/>
      <c r="B31" s="101"/>
      <c r="C31" s="101"/>
      <c r="D31" s="101"/>
      <c r="E31" s="101"/>
      <c r="F31" s="101"/>
      <c r="G31" s="101"/>
      <c r="H31" s="102"/>
    </row>
    <row r="32" spans="1:8" s="9" customFormat="1" ht="21.75" customHeight="1" thickBot="1" x14ac:dyDescent="0.25">
      <c r="A32" s="13" t="s">
        <v>24</v>
      </c>
      <c r="B32" s="106" t="str">
        <f>IF(D32&lt;0,"Overage: Reduce Your Loans!","")</f>
        <v/>
      </c>
      <c r="C32" s="107"/>
      <c r="D32" s="128">
        <f>D13+D17-D24-D30</f>
        <v>0</v>
      </c>
      <c r="E32" s="128"/>
      <c r="F32" s="128"/>
      <c r="G32" s="128"/>
      <c r="H32" s="129"/>
    </row>
    <row r="33" spans="1:8" s="9" customFormat="1" ht="9.9499999999999993" customHeight="1" x14ac:dyDescent="0.2">
      <c r="A33" s="103"/>
      <c r="B33" s="104"/>
      <c r="C33" s="104"/>
      <c r="D33" s="104"/>
      <c r="E33" s="104"/>
      <c r="F33" s="104"/>
      <c r="G33" s="104"/>
      <c r="H33" s="105"/>
    </row>
    <row r="34" spans="1:8" s="9" customFormat="1" ht="21.75" thickBot="1" x14ac:dyDescent="0.25">
      <c r="A34" s="14" t="s">
        <v>25</v>
      </c>
      <c r="B34" s="15" t="s">
        <v>12</v>
      </c>
      <c r="C34" s="22" t="s">
        <v>26</v>
      </c>
      <c r="D34" s="130" t="s">
        <v>27</v>
      </c>
      <c r="E34" s="130"/>
      <c r="F34" s="130"/>
      <c r="G34" s="130"/>
      <c r="H34" s="131"/>
    </row>
    <row r="35" spans="1:8" s="9" customFormat="1" ht="15" customHeight="1" thickBot="1" x14ac:dyDescent="0.25">
      <c r="A35" s="16" t="s">
        <v>28</v>
      </c>
      <c r="B35" s="17">
        <v>4.2279999999999998E-2</v>
      </c>
      <c r="C35" s="18">
        <f>D32</f>
        <v>0</v>
      </c>
      <c r="D35" s="86">
        <f>C35/(1-B35)</f>
        <v>0</v>
      </c>
      <c r="E35" s="132"/>
      <c r="F35" s="132"/>
      <c r="G35" s="132"/>
      <c r="H35" s="133"/>
    </row>
    <row r="36" spans="1:8" s="9" customFormat="1" ht="15" customHeight="1" thickBot="1" x14ac:dyDescent="0.25">
      <c r="A36" s="89" t="s">
        <v>29</v>
      </c>
      <c r="B36" s="90"/>
      <c r="C36" s="90"/>
      <c r="D36" s="91"/>
      <c r="E36" s="91"/>
      <c r="F36" s="91"/>
      <c r="G36" s="91"/>
      <c r="H36" s="92"/>
    </row>
    <row r="37" spans="1:8" s="9" customFormat="1" ht="15" customHeight="1" thickBot="1" x14ac:dyDescent="0.25">
      <c r="A37" s="16" t="s">
        <v>30</v>
      </c>
      <c r="B37" s="19" t="s">
        <v>31</v>
      </c>
      <c r="C37" s="18">
        <f>D32</f>
        <v>0</v>
      </c>
      <c r="D37" s="86">
        <f>C37</f>
        <v>0</v>
      </c>
      <c r="E37" s="87"/>
      <c r="F37" s="87"/>
      <c r="G37" s="87"/>
      <c r="H37" s="88"/>
    </row>
    <row r="38" spans="1:8" s="9" customFormat="1" ht="9.9499999999999993" customHeight="1" x14ac:dyDescent="0.2">
      <c r="A38" s="32"/>
      <c r="B38" s="33"/>
      <c r="C38" s="33"/>
      <c r="D38" s="33"/>
      <c r="E38" s="33"/>
      <c r="F38" s="33"/>
      <c r="G38" s="33"/>
      <c r="H38" s="34"/>
    </row>
    <row r="39" spans="1:8" ht="15.75" x14ac:dyDescent="0.2">
      <c r="A39" s="134" t="s">
        <v>32</v>
      </c>
      <c r="B39" s="135"/>
      <c r="C39" s="135"/>
      <c r="D39" s="135"/>
      <c r="E39" s="135"/>
      <c r="F39" s="135"/>
      <c r="G39" s="135"/>
      <c r="H39" s="136"/>
    </row>
    <row r="40" spans="1:8" ht="9.9499999999999993" customHeight="1" x14ac:dyDescent="0.2">
      <c r="A40" s="93"/>
      <c r="B40" s="94"/>
      <c r="C40" s="94"/>
      <c r="D40" s="94"/>
      <c r="E40" s="94"/>
      <c r="F40" s="94"/>
      <c r="G40" s="94"/>
      <c r="H40" s="95"/>
    </row>
    <row r="41" spans="1:8" ht="18.75" x14ac:dyDescent="0.2">
      <c r="A41" s="96" t="s">
        <v>33</v>
      </c>
      <c r="B41" s="97"/>
      <c r="C41" s="97"/>
      <c r="D41" s="97"/>
      <c r="E41" s="97"/>
      <c r="F41" s="97"/>
      <c r="G41" s="97"/>
      <c r="H41" s="98"/>
    </row>
    <row r="42" spans="1:8" s="9" customFormat="1" ht="39.950000000000003" customHeight="1" x14ac:dyDescent="0.2">
      <c r="A42" s="29" t="s">
        <v>34</v>
      </c>
      <c r="B42" s="30"/>
      <c r="C42" s="30"/>
      <c r="D42" s="30"/>
      <c r="E42" s="30"/>
      <c r="F42" s="30"/>
      <c r="G42" s="30"/>
      <c r="H42" s="31"/>
    </row>
    <row r="43" spans="1:8" s="9" customFormat="1" ht="6.95" customHeight="1" x14ac:dyDescent="0.2">
      <c r="A43" s="32"/>
      <c r="B43" s="33"/>
      <c r="C43" s="33"/>
      <c r="D43" s="33"/>
      <c r="E43" s="33"/>
      <c r="F43" s="33"/>
      <c r="G43" s="33"/>
      <c r="H43" s="34"/>
    </row>
    <row r="44" spans="1:8" s="9" customFormat="1" ht="45" customHeight="1" x14ac:dyDescent="0.2">
      <c r="A44" s="29" t="s">
        <v>35</v>
      </c>
      <c r="B44" s="30"/>
      <c r="C44" s="30"/>
      <c r="D44" s="30"/>
      <c r="E44" s="30"/>
      <c r="F44" s="30"/>
      <c r="G44" s="30"/>
      <c r="H44" s="31"/>
    </row>
    <row r="45" spans="1:8" s="9" customFormat="1" ht="6.95" customHeight="1" x14ac:dyDescent="0.2">
      <c r="A45" s="32"/>
      <c r="B45" s="33"/>
      <c r="C45" s="33"/>
      <c r="D45" s="33"/>
      <c r="E45" s="33"/>
      <c r="F45" s="33"/>
      <c r="G45" s="33"/>
      <c r="H45" s="34"/>
    </row>
    <row r="46" spans="1:8" s="9" customFormat="1" ht="45" customHeight="1" x14ac:dyDescent="0.2">
      <c r="A46" s="29" t="s">
        <v>55</v>
      </c>
      <c r="B46" s="30"/>
      <c r="C46" s="30"/>
      <c r="D46" s="30"/>
      <c r="E46" s="30"/>
      <c r="F46" s="30"/>
      <c r="G46" s="30"/>
      <c r="H46" s="31"/>
    </row>
    <row r="47" spans="1:8" s="9" customFormat="1" ht="6.95" customHeight="1" x14ac:dyDescent="0.2">
      <c r="A47" s="32"/>
      <c r="B47" s="33"/>
      <c r="C47" s="33"/>
      <c r="D47" s="33"/>
      <c r="E47" s="33"/>
      <c r="F47" s="33"/>
      <c r="G47" s="33"/>
      <c r="H47" s="34"/>
    </row>
    <row r="48" spans="1:8" s="9" customFormat="1" ht="60" customHeight="1" x14ac:dyDescent="0.2">
      <c r="A48" s="29" t="s">
        <v>36</v>
      </c>
      <c r="B48" s="30"/>
      <c r="C48" s="30"/>
      <c r="D48" s="30"/>
      <c r="E48" s="30"/>
      <c r="F48" s="30"/>
      <c r="G48" s="30"/>
      <c r="H48" s="31"/>
    </row>
    <row r="49" spans="1:8" s="9" customFormat="1" ht="6.95" customHeight="1" x14ac:dyDescent="0.2">
      <c r="A49" s="32"/>
      <c r="B49" s="33"/>
      <c r="C49" s="33"/>
      <c r="D49" s="33"/>
      <c r="E49" s="33"/>
      <c r="F49" s="33"/>
      <c r="G49" s="33"/>
      <c r="H49" s="34"/>
    </row>
    <row r="50" spans="1:8" s="9" customFormat="1" ht="30" customHeight="1" x14ac:dyDescent="0.2">
      <c r="A50" s="29" t="s">
        <v>37</v>
      </c>
      <c r="B50" s="30"/>
      <c r="C50" s="30"/>
      <c r="D50" s="30"/>
      <c r="E50" s="30"/>
      <c r="F50" s="30"/>
      <c r="G50" s="30"/>
      <c r="H50" s="31"/>
    </row>
    <row r="51" spans="1:8" ht="9.9499999999999993" customHeight="1" x14ac:dyDescent="0.2">
      <c r="A51" s="79"/>
      <c r="B51" s="80"/>
      <c r="C51" s="80"/>
      <c r="D51" s="80"/>
      <c r="E51" s="80"/>
      <c r="F51" s="80"/>
      <c r="G51" s="80"/>
      <c r="H51" s="81"/>
    </row>
    <row r="52" spans="1:8" s="9" customFormat="1" ht="23.25" customHeight="1" x14ac:dyDescent="0.2">
      <c r="A52" s="114" t="s">
        <v>54</v>
      </c>
      <c r="B52" s="115"/>
      <c r="C52" s="115"/>
      <c r="D52" s="115"/>
      <c r="E52" s="115"/>
      <c r="F52" s="115"/>
      <c r="G52" s="115"/>
      <c r="H52" s="116"/>
    </row>
    <row r="53" spans="1:8" s="9" customFormat="1" ht="17.45" customHeight="1" thickBot="1" x14ac:dyDescent="0.25">
      <c r="A53" s="117" t="s">
        <v>38</v>
      </c>
      <c r="B53" s="118"/>
      <c r="C53" s="118"/>
      <c r="D53" s="118"/>
      <c r="E53" s="118"/>
      <c r="F53" s="118"/>
      <c r="G53" s="118"/>
      <c r="H53" s="119"/>
    </row>
  </sheetData>
  <sheetProtection sheet="1"/>
  <mergeCells count="62">
    <mergeCell ref="A14:H14"/>
    <mergeCell ref="A17:C17"/>
    <mergeCell ref="D17:H17"/>
    <mergeCell ref="A52:H52"/>
    <mergeCell ref="A53:H53"/>
    <mergeCell ref="A26:H26"/>
    <mergeCell ref="D27:H27"/>
    <mergeCell ref="D30:H30"/>
    <mergeCell ref="D28:H28"/>
    <mergeCell ref="D29:H29"/>
    <mergeCell ref="A27:C27"/>
    <mergeCell ref="A28:C28"/>
    <mergeCell ref="D32:H32"/>
    <mergeCell ref="D34:H34"/>
    <mergeCell ref="D35:H35"/>
    <mergeCell ref="A39:H39"/>
    <mergeCell ref="A40:H40"/>
    <mergeCell ref="A41:H41"/>
    <mergeCell ref="A25:H25"/>
    <mergeCell ref="C22:D22"/>
    <mergeCell ref="C21:D21"/>
    <mergeCell ref="A31:H31"/>
    <mergeCell ref="A33:H33"/>
    <mergeCell ref="B32:C32"/>
    <mergeCell ref="A24:C24"/>
    <mergeCell ref="B12:G12"/>
    <mergeCell ref="A16:H16"/>
    <mergeCell ref="C20:D20"/>
    <mergeCell ref="A51:H51"/>
    <mergeCell ref="A29:C29"/>
    <mergeCell ref="A30:C30"/>
    <mergeCell ref="A38:H38"/>
    <mergeCell ref="A44:H44"/>
    <mergeCell ref="A46:H46"/>
    <mergeCell ref="A50:H50"/>
    <mergeCell ref="A48:H48"/>
    <mergeCell ref="A47:H47"/>
    <mergeCell ref="A49:H49"/>
    <mergeCell ref="A45:H45"/>
    <mergeCell ref="D37:H37"/>
    <mergeCell ref="A36:H36"/>
    <mergeCell ref="A4:H6"/>
    <mergeCell ref="A1:H2"/>
    <mergeCell ref="A3:H3"/>
    <mergeCell ref="A7:H7"/>
    <mergeCell ref="A8:H8"/>
    <mergeCell ref="A42:H42"/>
    <mergeCell ref="A43:H43"/>
    <mergeCell ref="B9:G9"/>
    <mergeCell ref="B10:C10"/>
    <mergeCell ref="A13:C13"/>
    <mergeCell ref="D13:H13"/>
    <mergeCell ref="D24:H24"/>
    <mergeCell ref="A18:H18"/>
    <mergeCell ref="A19:H19"/>
    <mergeCell ref="E20:H20"/>
    <mergeCell ref="E23:H23"/>
    <mergeCell ref="E22:H22"/>
    <mergeCell ref="E21:H21"/>
    <mergeCell ref="C23:D23"/>
    <mergeCell ref="A15:H15"/>
    <mergeCell ref="A11:G11"/>
  </mergeCells>
  <hyperlinks>
    <hyperlink ref="A12" r:id="rId1" xr:uid="{A2E3BED3-BB1A-4287-9F68-8FDA5D5DCF83}"/>
  </hyperlinks>
  <printOptions horizontalCentered="1" verticalCentered="1"/>
  <pageMargins left="0.25" right="0.25" top="0.25" bottom="0.25" header="0.3" footer="0.3"/>
  <pageSetup scale="74" orientation="portrait" horizontalDpi="1200" verticalDpi="1200" r:id="rId2"/>
  <headerFooter differentFirst="1"/>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'costs lookup'!$A$2:$A$3</xm:f>
          </x14:formula1>
          <xm:sqref>B10:C10</xm:sqref>
        </x14:dataValidation>
        <x14:dataValidation type="list" allowBlank="1" showInputMessage="1" showErrorMessage="1" xr:uid="{00000000-0002-0000-0000-000000000000}">
          <x14:formula1>
            <xm:f>'costs lookup'!$F$2:$F$16</xm:f>
          </x14:formula1>
          <xm:sqref>B12:G12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
  <sheetViews>
    <sheetView workbookViewId="0">
      <selection activeCell="B18" sqref="B18"/>
    </sheetView>
  </sheetViews>
  <sheetFormatPr defaultRowHeight="12.75" x14ac:dyDescent="0.2"/>
  <cols>
    <col min="1" max="1" width="26.33203125" bestFit="1" customWidth="1"/>
    <col min="2" max="2" width="16.33203125" bestFit="1" customWidth="1"/>
    <col min="4" max="4" width="12.33203125" bestFit="1" customWidth="1"/>
    <col min="6" max="6" width="53.83203125" bestFit="1" customWidth="1"/>
    <col min="7" max="8" width="11.33203125" bestFit="1" customWidth="1"/>
    <col min="12" max="12" width="25" bestFit="1" customWidth="1"/>
  </cols>
  <sheetData>
    <row r="1" spans="1:13" x14ac:dyDescent="0.2">
      <c r="A1" t="s">
        <v>39</v>
      </c>
      <c r="B1" s="25" t="s">
        <v>73</v>
      </c>
      <c r="C1" t="s">
        <v>40</v>
      </c>
      <c r="F1" t="s">
        <v>41</v>
      </c>
      <c r="G1" t="s">
        <v>66</v>
      </c>
      <c r="H1" t="s">
        <v>67</v>
      </c>
      <c r="L1" t="s">
        <v>58</v>
      </c>
      <c r="M1">
        <v>63</v>
      </c>
    </row>
    <row r="2" spans="1:13" x14ac:dyDescent="0.2">
      <c r="A2" s="25" t="s">
        <v>56</v>
      </c>
      <c r="B2">
        <v>18040</v>
      </c>
      <c r="C2">
        <v>516</v>
      </c>
      <c r="F2" s="25" t="s">
        <v>68</v>
      </c>
      <c r="G2" s="24">
        <f>ResDouble*2+MealStandard*2+JTermRB*21</f>
        <v>13775</v>
      </c>
      <c r="H2" s="26">
        <f>G2+SumDoubleRoom*46</f>
        <v>15293</v>
      </c>
      <c r="L2" t="s">
        <v>59</v>
      </c>
      <c r="M2">
        <v>3397</v>
      </c>
    </row>
    <row r="3" spans="1:13" x14ac:dyDescent="0.2">
      <c r="A3" t="s">
        <v>57</v>
      </c>
      <c r="B3">
        <v>19370</v>
      </c>
      <c r="C3">
        <v>586</v>
      </c>
      <c r="F3" s="25" t="s">
        <v>69</v>
      </c>
      <c r="G3" s="23">
        <f>ResDouble*2+MealsPlus*2+JTermRB*21</f>
        <v>14177</v>
      </c>
      <c r="H3" s="26">
        <f>G3+SumDoubleRoom*46</f>
        <v>15695</v>
      </c>
      <c r="L3" t="s">
        <v>60</v>
      </c>
      <c r="M3">
        <v>5012</v>
      </c>
    </row>
    <row r="4" spans="1:13" x14ac:dyDescent="0.2">
      <c r="F4" s="25" t="s">
        <v>70</v>
      </c>
      <c r="G4">
        <f>ResSingle*2+MealStandard*2+JTermRB*21</f>
        <v>17005</v>
      </c>
      <c r="H4">
        <f>G4+SumSingleRoom*46</f>
        <v>19305</v>
      </c>
      <c r="L4" t="s">
        <v>61</v>
      </c>
      <c r="M4">
        <v>2829</v>
      </c>
    </row>
    <row r="5" spans="1:13" x14ac:dyDescent="0.2">
      <c r="F5" s="25" t="s">
        <v>71</v>
      </c>
      <c r="G5">
        <f>ResSingle*2+MealsPlus*2+JTermRB*21</f>
        <v>17407</v>
      </c>
      <c r="H5">
        <f>G5+SumSingleRoom*46</f>
        <v>19707</v>
      </c>
      <c r="L5" t="s">
        <v>62</v>
      </c>
      <c r="M5">
        <v>3030</v>
      </c>
    </row>
    <row r="6" spans="1:13" x14ac:dyDescent="0.2">
      <c r="F6" t="s">
        <v>42</v>
      </c>
      <c r="G6">
        <v>0</v>
      </c>
      <c r="H6">
        <f>G6</f>
        <v>0</v>
      </c>
      <c r="L6" t="s">
        <v>63</v>
      </c>
      <c r="M6">
        <v>33</v>
      </c>
    </row>
    <row r="7" spans="1:13" x14ac:dyDescent="0.2">
      <c r="F7" t="s">
        <v>43</v>
      </c>
      <c r="G7">
        <f>581*2</f>
        <v>1162</v>
      </c>
      <c r="H7">
        <f t="shared" ref="H7:H10" si="0">G7</f>
        <v>1162</v>
      </c>
      <c r="L7" t="s">
        <v>64</v>
      </c>
      <c r="M7">
        <v>50</v>
      </c>
    </row>
    <row r="8" spans="1:13" x14ac:dyDescent="0.2">
      <c r="F8" t="s">
        <v>44</v>
      </c>
      <c r="G8">
        <f>726*2</f>
        <v>1452</v>
      </c>
      <c r="H8">
        <f t="shared" si="0"/>
        <v>1452</v>
      </c>
      <c r="L8" t="s">
        <v>65</v>
      </c>
      <c r="M8">
        <v>1200</v>
      </c>
    </row>
    <row r="9" spans="1:13" x14ac:dyDescent="0.2">
      <c r="F9" t="s">
        <v>45</v>
      </c>
      <c r="G9">
        <f>841*2</f>
        <v>1682</v>
      </c>
      <c r="H9">
        <f t="shared" si="0"/>
        <v>1682</v>
      </c>
      <c r="L9" s="25" t="s">
        <v>74</v>
      </c>
      <c r="M9">
        <v>3600</v>
      </c>
    </row>
    <row r="10" spans="1:13" x14ac:dyDescent="0.2">
      <c r="F10" t="s">
        <v>46</v>
      </c>
      <c r="G10">
        <f>259*2</f>
        <v>518</v>
      </c>
      <c r="H10">
        <f t="shared" si="0"/>
        <v>518</v>
      </c>
    </row>
    <row r="11" spans="1:13" x14ac:dyDescent="0.2">
      <c r="F11" t="s">
        <v>48</v>
      </c>
      <c r="G11">
        <f>(CampusSuitesFaSp+MealStandard)*2</f>
        <v>12858</v>
      </c>
      <c r="H11">
        <f t="shared" ref="H11:H16" si="1">G11+SumCampSuites</f>
        <v>14058</v>
      </c>
    </row>
    <row r="12" spans="1:13" x14ac:dyDescent="0.2">
      <c r="F12" t="s">
        <v>49</v>
      </c>
      <c r="G12">
        <f>(CampusSuitesFaSp+MealsPlus)*2</f>
        <v>13260</v>
      </c>
      <c r="H12">
        <f t="shared" si="1"/>
        <v>14460</v>
      </c>
    </row>
    <row r="13" spans="1:13" x14ac:dyDescent="0.2">
      <c r="F13" t="s">
        <v>50</v>
      </c>
      <c r="G13">
        <f>CampusSuitesFaSp*2+G7</f>
        <v>8362</v>
      </c>
      <c r="H13">
        <f t="shared" si="1"/>
        <v>9562</v>
      </c>
    </row>
    <row r="14" spans="1:13" x14ac:dyDescent="0.2">
      <c r="F14" t="s">
        <v>51</v>
      </c>
      <c r="G14">
        <f>CampusSuitesFaSp*2+G8</f>
        <v>8652</v>
      </c>
      <c r="H14">
        <f t="shared" si="1"/>
        <v>9852</v>
      </c>
    </row>
    <row r="15" spans="1:13" x14ac:dyDescent="0.2">
      <c r="F15" t="s">
        <v>52</v>
      </c>
      <c r="G15">
        <f>CampusSuitesFaSp*2+G9</f>
        <v>8882</v>
      </c>
      <c r="H15">
        <f t="shared" si="1"/>
        <v>10082</v>
      </c>
    </row>
    <row r="16" spans="1:13" x14ac:dyDescent="0.2">
      <c r="F16" t="s">
        <v>53</v>
      </c>
      <c r="G16">
        <f>CampusSuitesFaSp*2+G10</f>
        <v>7718</v>
      </c>
      <c r="H16">
        <f t="shared" si="1"/>
        <v>8918</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1A70BB3030B54EB75F19FE795F62E0" ma:contentTypeVersion="20" ma:contentTypeDescription="Create a new document." ma:contentTypeScope="" ma:versionID="d4edfd75e598e10a14f97cea20091d1a">
  <xsd:schema xmlns:xsd="http://www.w3.org/2001/XMLSchema" xmlns:xs="http://www.w3.org/2001/XMLSchema" xmlns:p="http://schemas.microsoft.com/office/2006/metadata/properties" xmlns:ns1="http://schemas.microsoft.com/sharepoint/v3" xmlns:ns2="f6b63173-69ab-4fae-adac-1acb47fa7a60" xmlns:ns3="7d0edc2a-e7be-41da-b133-bf3a2dc83cbe" targetNamespace="http://schemas.microsoft.com/office/2006/metadata/properties" ma:root="true" ma:fieldsID="cafc0877a1eca14114570b2da286528e" ns1:_="" ns2:_="" ns3:_="">
    <xsd:import namespace="http://schemas.microsoft.com/sharepoint/v3"/>
    <xsd:import namespace="f6b63173-69ab-4fae-adac-1acb47fa7a60"/>
    <xsd:import namespace="7d0edc2a-e7be-41da-b133-bf3a2dc83c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63173-69ab-4fae-adac-1acb47fa7a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2a24743-8347-4253-b4eb-dead049729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0edc2a-e7be-41da-b133-bf3a2dc83cb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c6020e1-81bc-42e6-b4e4-73844834823b}" ma:internalName="TaxCatchAll" ma:showField="CatchAllData" ma:web="7d0edc2a-e7be-41da-b133-bf3a2dc83c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0edc2a-e7be-41da-b133-bf3a2dc83cbe" xsi:nil="true"/>
    <lcf76f155ced4ddcb4097134ff3c332f xmlns="f6b63173-69ab-4fae-adac-1acb47fa7a6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CD5C630-8172-4563-9DB3-CE9E8D4DCD75}">
  <ds:schemaRefs>
    <ds:schemaRef ds:uri="http://schemas.microsoft.com/sharepoint/v3/contenttype/forms"/>
  </ds:schemaRefs>
</ds:datastoreItem>
</file>

<file path=customXml/itemProps2.xml><?xml version="1.0" encoding="utf-8"?>
<ds:datastoreItem xmlns:ds="http://schemas.openxmlformats.org/officeDocument/2006/customXml" ds:itemID="{BBEB9AD0-551E-4018-8432-3F103BBAC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63173-69ab-4fae-adac-1acb47fa7a60"/>
    <ds:schemaRef ds:uri="7d0edc2a-e7be-41da-b133-bf3a2dc83c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36A3A0-6663-49BA-A7E0-656C683B3B18}">
  <ds:schemaRefs>
    <ds:schemaRef ds:uri="http://schemas.microsoft.com/office/2006/metadata/properties"/>
    <ds:schemaRef ds:uri="http://schemas.microsoft.com/office/infopath/2007/PartnerControls"/>
    <ds:schemaRef ds:uri="7d0edc2a-e7be-41da-b133-bf3a2dc83cbe"/>
    <ds:schemaRef ds:uri="f6b63173-69ab-4fae-adac-1acb47fa7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Table 1</vt:lpstr>
      <vt:lpstr>costs lookup</vt:lpstr>
      <vt:lpstr>CampusSuitesFaSp</vt:lpstr>
      <vt:lpstr>JTermRB</vt:lpstr>
      <vt:lpstr>MealsPlus</vt:lpstr>
      <vt:lpstr>MealStandard</vt:lpstr>
      <vt:lpstr>'Table 1'!Print_Area</vt:lpstr>
      <vt:lpstr>ResDouble</vt:lpstr>
      <vt:lpstr>ResSingle</vt:lpstr>
      <vt:lpstr>SumCampSuites</vt:lpstr>
      <vt:lpstr>SumDoubleRoom</vt:lpstr>
      <vt:lpstr>SumSingleRoom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Zantingh</dc:creator>
  <cp:keywords/>
  <dc:description/>
  <cp:lastModifiedBy>Ryan Zantingh</cp:lastModifiedBy>
  <cp:revision/>
  <dcterms:created xsi:type="dcterms:W3CDTF">2019-02-06T21:27:02Z</dcterms:created>
  <dcterms:modified xsi:type="dcterms:W3CDTF">2024-07-03T19:19:26Z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0x0101005B1A70BB3030B54EB75F19FE795F62E0</vt:lpwstr>
  </property>
  <property fmtid="{D5CDD505-2E9C-101B-9397-08002B2CF9AE}" pid="3" name="MediaServiceImageTags">
    <vt:lpwstr/>
  </property>
</Properties>
</file>